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ho13805\Desktop\"/>
    </mc:Choice>
  </mc:AlternateContent>
  <bookViews>
    <workbookView xWindow="28680" yWindow="-120" windowWidth="29040" windowHeight="15840"/>
  </bookViews>
  <sheets>
    <sheet name="Rekapitulácia" sheetId="1" r:id="rId1"/>
    <sheet name="Krycí list stavby" sheetId="2" r:id="rId2"/>
    <sheet name="SO 15307" sheetId="3" r:id="rId3"/>
    <sheet name="SO 15308" sheetId="4" r:id="rId4"/>
  </sheets>
  <definedNames>
    <definedName name="_xlnm.Print_Area" localSheetId="2">'SO 15307'!$B$2:$V$116</definedName>
    <definedName name="_xlnm.Print_Area" localSheetId="3">'SO 15308'!$B$2:$V$111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E18" i="2"/>
  <c r="D18" i="2"/>
  <c r="C18" i="2"/>
  <c r="E17" i="2"/>
  <c r="D17" i="2"/>
  <c r="C17" i="2"/>
  <c r="E16" i="2"/>
  <c r="D16" i="2"/>
  <c r="C16" i="2"/>
  <c r="F9" i="1"/>
  <c r="I15" i="2" s="1"/>
  <c r="I19" i="2" s="1"/>
  <c r="D9" i="1"/>
  <c r="I17" i="2" s="1"/>
  <c r="E8" i="1"/>
  <c r="E7" i="1"/>
  <c r="E9" i="1" s="1"/>
  <c r="K8" i="1"/>
  <c r="H29" i="4"/>
  <c r="P29" i="4" s="1"/>
  <c r="P16" i="4"/>
  <c r="Z111" i="4"/>
  <c r="I59" i="4"/>
  <c r="V108" i="4"/>
  <c r="L108" i="4"/>
  <c r="E59" i="4" s="1"/>
  <c r="K107" i="4"/>
  <c r="J107" i="4"/>
  <c r="S107" i="4"/>
  <c r="S108" i="4" s="1"/>
  <c r="H59" i="4" s="1"/>
  <c r="M107" i="4"/>
  <c r="M108" i="4" s="1"/>
  <c r="F59" i="4" s="1"/>
  <c r="I107" i="4"/>
  <c r="I108" i="4" s="1"/>
  <c r="G59" i="4" s="1"/>
  <c r="V104" i="4"/>
  <c r="I58" i="4" s="1"/>
  <c r="K103" i="4"/>
  <c r="J103" i="4"/>
  <c r="S103" i="4"/>
  <c r="M103" i="4"/>
  <c r="I103" i="4"/>
  <c r="K102" i="4"/>
  <c r="J102" i="4"/>
  <c r="S102" i="4"/>
  <c r="M102" i="4"/>
  <c r="I102" i="4"/>
  <c r="K101" i="4"/>
  <c r="J101" i="4"/>
  <c r="S101" i="4"/>
  <c r="L101" i="4"/>
  <c r="L104" i="4" s="1"/>
  <c r="E58" i="4" s="1"/>
  <c r="I101" i="4"/>
  <c r="K100" i="4"/>
  <c r="J100" i="4"/>
  <c r="S100" i="4"/>
  <c r="M100" i="4"/>
  <c r="I100" i="4"/>
  <c r="K99" i="4"/>
  <c r="J99" i="4"/>
  <c r="S99" i="4"/>
  <c r="M99" i="4"/>
  <c r="I99" i="4"/>
  <c r="K98" i="4"/>
  <c r="J98" i="4"/>
  <c r="S98" i="4"/>
  <c r="S104" i="4" s="1"/>
  <c r="H58" i="4" s="1"/>
  <c r="M98" i="4"/>
  <c r="M104" i="4" s="1"/>
  <c r="F58" i="4" s="1"/>
  <c r="I98" i="4"/>
  <c r="I104" i="4" s="1"/>
  <c r="G58" i="4" s="1"/>
  <c r="V95" i="4"/>
  <c r="I57" i="4" s="1"/>
  <c r="K94" i="4"/>
  <c r="J94" i="4"/>
  <c r="S94" i="4"/>
  <c r="M94" i="4"/>
  <c r="I94" i="4"/>
  <c r="K93" i="4"/>
  <c r="J93" i="4"/>
  <c r="S93" i="4"/>
  <c r="L93" i="4"/>
  <c r="I93" i="4"/>
  <c r="K92" i="4"/>
  <c r="J92" i="4"/>
  <c r="S92" i="4"/>
  <c r="L92" i="4"/>
  <c r="I92" i="4"/>
  <c r="K91" i="4"/>
  <c r="J91" i="4"/>
  <c r="S91" i="4"/>
  <c r="L91" i="4"/>
  <c r="I91" i="4"/>
  <c r="K90" i="4"/>
  <c r="J90" i="4"/>
  <c r="S90" i="4"/>
  <c r="M90" i="4"/>
  <c r="I90" i="4"/>
  <c r="K89" i="4"/>
  <c r="J89" i="4"/>
  <c r="S89" i="4"/>
  <c r="M89" i="4"/>
  <c r="I89" i="4"/>
  <c r="K88" i="4"/>
  <c r="J88" i="4"/>
  <c r="S88" i="4"/>
  <c r="M88" i="4"/>
  <c r="I88" i="4"/>
  <c r="K87" i="4"/>
  <c r="J87" i="4"/>
  <c r="S87" i="4"/>
  <c r="S95" i="4" s="1"/>
  <c r="H57" i="4" s="1"/>
  <c r="M87" i="4"/>
  <c r="M95" i="4" s="1"/>
  <c r="F57" i="4" s="1"/>
  <c r="I87" i="4"/>
  <c r="I95" i="4" s="1"/>
  <c r="G57" i="4" s="1"/>
  <c r="V84" i="4"/>
  <c r="M84" i="4"/>
  <c r="K83" i="4"/>
  <c r="J83" i="4"/>
  <c r="S83" i="4"/>
  <c r="L83" i="4"/>
  <c r="I83" i="4"/>
  <c r="K82" i="4"/>
  <c r="J82" i="4"/>
  <c r="S82" i="4"/>
  <c r="L82" i="4"/>
  <c r="I82" i="4"/>
  <c r="K81" i="4"/>
  <c r="J81" i="4"/>
  <c r="S81" i="4"/>
  <c r="L81" i="4"/>
  <c r="I81" i="4"/>
  <c r="K80" i="4"/>
  <c r="J80" i="4"/>
  <c r="S80" i="4"/>
  <c r="L80" i="4"/>
  <c r="I80" i="4"/>
  <c r="K79" i="4"/>
  <c r="K111" i="4" s="1"/>
  <c r="J79" i="4"/>
  <c r="S79" i="4"/>
  <c r="L79" i="4"/>
  <c r="I79" i="4"/>
  <c r="P19" i="4"/>
  <c r="K7" i="1"/>
  <c r="H29" i="3"/>
  <c r="P29" i="3" s="1"/>
  <c r="P16" i="3"/>
  <c r="Z116" i="3"/>
  <c r="V113" i="3"/>
  <c r="I60" i="3" s="1"/>
  <c r="L113" i="3"/>
  <c r="E60" i="3" s="1"/>
  <c r="K112" i="3"/>
  <c r="J112" i="3"/>
  <c r="S112" i="3"/>
  <c r="S113" i="3" s="1"/>
  <c r="H60" i="3" s="1"/>
  <c r="M112" i="3"/>
  <c r="M113" i="3" s="1"/>
  <c r="F60" i="3" s="1"/>
  <c r="I112" i="3"/>
  <c r="I113" i="3" s="1"/>
  <c r="G60" i="3" s="1"/>
  <c r="I59" i="3"/>
  <c r="V109" i="3"/>
  <c r="L109" i="3"/>
  <c r="E59" i="3" s="1"/>
  <c r="K108" i="3"/>
  <c r="J108" i="3"/>
  <c r="S108" i="3"/>
  <c r="M108" i="3"/>
  <c r="I108" i="3"/>
  <c r="K107" i="3"/>
  <c r="J107" i="3"/>
  <c r="S107" i="3"/>
  <c r="M107" i="3"/>
  <c r="I107" i="3"/>
  <c r="K106" i="3"/>
  <c r="J106" i="3"/>
  <c r="S106" i="3"/>
  <c r="M106" i="3"/>
  <c r="I106" i="3"/>
  <c r="K105" i="3"/>
  <c r="J105" i="3"/>
  <c r="S105" i="3"/>
  <c r="M105" i="3"/>
  <c r="I105" i="3"/>
  <c r="K104" i="3"/>
  <c r="J104" i="3"/>
  <c r="S104" i="3"/>
  <c r="S109" i="3" s="1"/>
  <c r="H59" i="3" s="1"/>
  <c r="M104" i="3"/>
  <c r="M109" i="3" s="1"/>
  <c r="F59" i="3" s="1"/>
  <c r="I104" i="3"/>
  <c r="E58" i="3"/>
  <c r="S101" i="3"/>
  <c r="H58" i="3" s="1"/>
  <c r="V101" i="3"/>
  <c r="I58" i="3" s="1"/>
  <c r="L101" i="3"/>
  <c r="K100" i="3"/>
  <c r="J100" i="3"/>
  <c r="S100" i="3"/>
  <c r="M100" i="3"/>
  <c r="I100" i="3"/>
  <c r="K99" i="3"/>
  <c r="J99" i="3"/>
  <c r="S99" i="3"/>
  <c r="M99" i="3"/>
  <c r="M101" i="3" s="1"/>
  <c r="F58" i="3" s="1"/>
  <c r="I99" i="3"/>
  <c r="I101" i="3" s="1"/>
  <c r="G58" i="3" s="1"/>
  <c r="V96" i="3"/>
  <c r="I57" i="3" s="1"/>
  <c r="L96" i="3"/>
  <c r="E57" i="3" s="1"/>
  <c r="K95" i="3"/>
  <c r="J95" i="3"/>
  <c r="S95" i="3"/>
  <c r="M95" i="3"/>
  <c r="I95" i="3"/>
  <c r="K94" i="3"/>
  <c r="J94" i="3"/>
  <c r="S94" i="3"/>
  <c r="M94" i="3"/>
  <c r="I94" i="3"/>
  <c r="K93" i="3"/>
  <c r="J93" i="3"/>
  <c r="S93" i="3"/>
  <c r="M93" i="3"/>
  <c r="I93" i="3"/>
  <c r="K92" i="3"/>
  <c r="J92" i="3"/>
  <c r="S92" i="3"/>
  <c r="M92" i="3"/>
  <c r="I92" i="3"/>
  <c r="K91" i="3"/>
  <c r="J91" i="3"/>
  <c r="S91" i="3"/>
  <c r="M91" i="3"/>
  <c r="I91" i="3"/>
  <c r="K90" i="3"/>
  <c r="J90" i="3"/>
  <c r="S90" i="3"/>
  <c r="M90" i="3"/>
  <c r="I90" i="3"/>
  <c r="K89" i="3"/>
  <c r="J89" i="3"/>
  <c r="S89" i="3"/>
  <c r="S96" i="3" s="1"/>
  <c r="H57" i="3" s="1"/>
  <c r="M89" i="3"/>
  <c r="I89" i="3"/>
  <c r="I56" i="3"/>
  <c r="V86" i="3"/>
  <c r="K85" i="3"/>
  <c r="J85" i="3"/>
  <c r="S85" i="3"/>
  <c r="L85" i="3"/>
  <c r="I85" i="3"/>
  <c r="K84" i="3"/>
  <c r="J84" i="3"/>
  <c r="S84" i="3"/>
  <c r="L84" i="3"/>
  <c r="I84" i="3"/>
  <c r="K83" i="3"/>
  <c r="J83" i="3"/>
  <c r="S83" i="3"/>
  <c r="L83" i="3"/>
  <c r="I83" i="3"/>
  <c r="K82" i="3"/>
  <c r="J82" i="3"/>
  <c r="S82" i="3"/>
  <c r="L82" i="3"/>
  <c r="I82" i="3"/>
  <c r="K81" i="3"/>
  <c r="J81" i="3"/>
  <c r="S81" i="3"/>
  <c r="M81" i="3"/>
  <c r="I81" i="3"/>
  <c r="K80" i="3"/>
  <c r="K116" i="3" s="1"/>
  <c r="J80" i="3"/>
  <c r="S80" i="3"/>
  <c r="M80" i="3"/>
  <c r="I80" i="3"/>
  <c r="P19" i="3"/>
  <c r="I96" i="3" l="1"/>
  <c r="G57" i="3" s="1"/>
  <c r="I109" i="3"/>
  <c r="G59" i="3" s="1"/>
  <c r="M96" i="3"/>
  <c r="F57" i="3" s="1"/>
  <c r="M86" i="3"/>
  <c r="F56" i="3" s="1"/>
  <c r="I86" i="3"/>
  <c r="G56" i="3" s="1"/>
  <c r="L86" i="3"/>
  <c r="E56" i="3" s="1"/>
  <c r="I84" i="4"/>
  <c r="G56" i="4" s="1"/>
  <c r="L95" i="4"/>
  <c r="E57" i="4" s="1"/>
  <c r="L84" i="4"/>
  <c r="E56" i="4" s="1"/>
  <c r="I110" i="4"/>
  <c r="G60" i="4" s="1"/>
  <c r="E15" i="4" s="1"/>
  <c r="S84" i="4"/>
  <c r="H56" i="4" s="1"/>
  <c r="M110" i="4"/>
  <c r="F60" i="4" s="1"/>
  <c r="D15" i="4" s="1"/>
  <c r="F56" i="4"/>
  <c r="V110" i="4"/>
  <c r="I60" i="4" s="1"/>
  <c r="I56" i="4"/>
  <c r="E19" i="4"/>
  <c r="S86" i="3"/>
  <c r="H56" i="3" s="1"/>
  <c r="M115" i="3"/>
  <c r="F61" i="3" s="1"/>
  <c r="D15" i="3" s="1"/>
  <c r="S115" i="3"/>
  <c r="H61" i="3" s="1"/>
  <c r="V115" i="3"/>
  <c r="I61" i="3" s="1"/>
  <c r="I115" i="3" l="1"/>
  <c r="D15" i="2"/>
  <c r="L115" i="3"/>
  <c r="E61" i="3" s="1"/>
  <c r="C15" i="3" s="1"/>
  <c r="L110" i="4"/>
  <c r="E60" i="4" s="1"/>
  <c r="C15" i="4" s="1"/>
  <c r="P23" i="4"/>
  <c r="I111" i="4"/>
  <c r="E21" i="4"/>
  <c r="V111" i="4"/>
  <c r="I62" i="4" s="1"/>
  <c r="P21" i="4"/>
  <c r="S110" i="4"/>
  <c r="H60" i="4" s="1"/>
  <c r="S111" i="4"/>
  <c r="H62" i="4" s="1"/>
  <c r="P22" i="4"/>
  <c r="E22" i="4"/>
  <c r="L111" i="4"/>
  <c r="E62" i="4" s="1"/>
  <c r="E23" i="4"/>
  <c r="M111" i="4"/>
  <c r="F62" i="4" s="1"/>
  <c r="S116" i="3"/>
  <c r="H63" i="3" s="1"/>
  <c r="M116" i="3"/>
  <c r="F63" i="3" s="1"/>
  <c r="V116" i="3"/>
  <c r="I63" i="3" s="1"/>
  <c r="C15" i="2" l="1"/>
  <c r="G61" i="3"/>
  <c r="E15" i="3" s="1"/>
  <c r="I116" i="3"/>
  <c r="L116" i="3"/>
  <c r="E63" i="3" s="1"/>
  <c r="G62" i="4"/>
  <c r="B8" i="1"/>
  <c r="P25" i="4"/>
  <c r="G63" i="3" l="1"/>
  <c r="B7" i="1"/>
  <c r="P21" i="3"/>
  <c r="I21" i="2" s="1"/>
  <c r="E21" i="3"/>
  <c r="E19" i="3"/>
  <c r="E22" i="3"/>
  <c r="E22" i="2" s="1"/>
  <c r="P22" i="3"/>
  <c r="I22" i="2" s="1"/>
  <c r="P23" i="3"/>
  <c r="I23" i="2" s="1"/>
  <c r="E15" i="2"/>
  <c r="E19" i="2" s="1"/>
  <c r="E23" i="3"/>
  <c r="E23" i="2" s="1"/>
  <c r="B9" i="1"/>
  <c r="P27" i="4"/>
  <c r="C8" i="1"/>
  <c r="P25" i="3" l="1"/>
  <c r="E21" i="2"/>
  <c r="I25" i="2" s="1"/>
  <c r="I27" i="2" s="1"/>
  <c r="H28" i="4"/>
  <c r="P28" i="4" s="1"/>
  <c r="P30" i="4" s="1"/>
  <c r="G8" i="1"/>
  <c r="P27" i="3" l="1"/>
  <c r="C7" i="1"/>
  <c r="G7" i="1" l="1"/>
  <c r="G9" i="1" s="1"/>
  <c r="B10" i="1" s="1"/>
  <c r="B11" i="1" s="1"/>
  <c r="H29" i="2" s="1"/>
  <c r="I29" i="2" s="1"/>
  <c r="C9" i="1"/>
  <c r="H28" i="3"/>
  <c r="P28" i="3" s="1"/>
  <c r="P30" i="3" s="1"/>
  <c r="G10" i="1" l="1"/>
  <c r="H28" i="2"/>
  <c r="I28" i="2" s="1"/>
  <c r="I30" i="2" s="1"/>
  <c r="G11" i="1"/>
  <c r="G12" i="1" s="1"/>
</calcChain>
</file>

<file path=xl/sharedStrings.xml><?xml version="1.0" encoding="utf-8"?>
<sst xmlns="http://schemas.openxmlformats.org/spreadsheetml/2006/main" count="406" uniqueCount="158">
  <si>
    <t>Rekapitulácia rozpočtu</t>
  </si>
  <si>
    <t>Stavba REKONŠTRUKCIA MIESTNYCH KOMUNIKÁCIÍ A VÝSTAVBA CHODNÍKA V OBCI RUDLOV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</si>
  <si>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</si>
  <si>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</si>
  <si>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</si>
  <si>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</si>
  <si>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</si>
  <si>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</si>
  <si>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</si>
  <si>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</si>
  <si>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</si>
  <si>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</si>
  <si>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SO 02 MIESTNE KOMUNIKÁCIE vetva A</t>
  </si>
  <si>
    <t>SO 02 MIESTNE KOMUNIKÁCIE vetva B</t>
  </si>
  <si>
    <t>Krycí list rozpočtu</t>
  </si>
  <si>
    <t>Objekt SO 02 MIESTNE KOMUNIKÁCIE vetva A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</si>
  <si>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</si>
  <si>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</si>
  <si>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</si>
  <si>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</si>
  <si>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</si>
  <si>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21. 5. 2021</t>
  </si>
  <si>
    <t>Odberateľ: Obec Rudlov</t>
  </si>
  <si>
    <t>Projektant: Ing. Božena Hamaďáková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</si>
  <si>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</si>
  <si>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</si>
  <si>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</si>
  <si>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</si>
  <si>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</si>
  <si>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</si>
  <si>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</si>
  <si>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</si>
  <si>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</si>
  <si>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</si>
  <si>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</si>
  <si>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</si>
  <si>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</si>
  <si>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</si>
  <si>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</si>
  <si>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</si>
  <si>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</si>
  <si>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</si>
  <si>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Územie so sťaž. podmienk. 0%</t>
  </si>
  <si>
    <t>Prevádzkové vplyvy 0%</t>
  </si>
  <si>
    <t>Mimoriadne sťaž.podmienky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</si>
  <si>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</si>
  <si>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</si>
  <si>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</si>
  <si>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</si>
  <si>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</si>
  <si>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</si>
  <si>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</si>
  <si>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</si>
  <si>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</si>
  <si>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</si>
  <si>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</si>
  <si>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21. 5. 2021</t>
  </si>
  <si>
    <t>Prehľad rozpočtových nákladov</t>
  </si>
  <si>
    <t>Práce HSV</t>
  </si>
  <si>
    <t xml:space="preserve">   ZEMNÉ PRÁCE</t>
  </si>
  <si>
    <t xml:space="preserve">   SPEVNENÉ PLOCHY</t>
  </si>
  <si>
    <t xml:space="preserve">   POTRUBNÉ ROZVODY</t>
  </si>
  <si>
    <t xml:space="preserve">   OSTATNÉ PRÁCE</t>
  </si>
  <si>
    <t xml:space="preserve">   PRESUNY HMÔT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</si>
  <si>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</si>
  <si>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</si>
  <si>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</si>
  <si>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</si>
  <si>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</si>
  <si>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</si>
  <si>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</si>
  <si>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</si>
  <si>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</si>
  <si>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</si>
  <si>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</si>
  <si>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</si>
  <si>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</si>
  <si>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</si>
  <si>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</si>
  <si>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REKONŠTRUKCIA MIESTNYCH KOMUNIKÁCIÍ A VÝSTAVBA CHODNÍKA V OBCI RUDLOV</t>
  </si>
  <si>
    <t>162301102</t>
  </si>
  <si>
    <t>Vodorovné premiestnenie výkopku po spevnenej ceste, horniny tr.1-4, do 1000 m</t>
  </si>
  <si>
    <t>m3</t>
  </si>
  <si>
    <t>113151214</t>
  </si>
  <si>
    <t>Odstránenie asfaltového podkladu alebo krytu frézovaním, v ploche nad 500 m2,pruh nad 750 mm,hr.50 mm,  -0,12700t</t>
  </si>
  <si>
    <t>m2</t>
  </si>
  <si>
    <t>122301101</t>
  </si>
  <si>
    <t>Odkopávka a prekopávka nezapažená v hornine 4,do 100 m3</t>
  </si>
  <si>
    <t>122301109</t>
  </si>
  <si>
    <t>Príplatok za lepivosť horniny 4</t>
  </si>
  <si>
    <t>171201101</t>
  </si>
  <si>
    <t>Uloženie sypaniny do násypov s rozprestretím sypaniny vo vrstvách a s hrubým urovnaním nezhutnených</t>
  </si>
  <si>
    <t>564761111</t>
  </si>
  <si>
    <t>Podklad alebo kryt z kameniva hrubého drveného veľ. 32-63 mm s rozprestretím a zhutn.hr.200 mm</t>
  </si>
  <si>
    <t>564851111</t>
  </si>
  <si>
    <t>Podklad zo štrkodrviny s rozprestrením a zhutnením,hr.po zhutnení 150 mm</t>
  </si>
  <si>
    <t>565141011</t>
  </si>
  <si>
    <t>Podklad z kameniva obaleného asfaltom s rozprestrením a zhutnením tr.I., po zhutnení hr.60 mm</t>
  </si>
  <si>
    <t>569711111</t>
  </si>
  <si>
    <t>Spevnenie krajníc alebo komun. pre peších s rozpr. a zhutnením, kamenivom drveným hr.50 mm</t>
  </si>
  <si>
    <t>573211111</t>
  </si>
  <si>
    <t>Postrek asfaltový spojovací bez posypu kamenivom z asfaltu cestného v množstve od 0, 50 do 0,70 kg/m2</t>
  </si>
  <si>
    <t>577141212</t>
  </si>
  <si>
    <t>Betón asfaltový  po zhutnení II.tr. jemnozrnný AC 8 (ABJ), strednozrnný AC 11 (ABS) alebo hrubozrnný AC 16 (ABH) hr.50mm</t>
  </si>
  <si>
    <t>572713111</t>
  </si>
  <si>
    <t>Vyrovnanie povrchu s rozprestr. hmôt a zhutnením krytov asfaltovou zmesou pre koberec otvorený</t>
  </si>
  <si>
    <t>t</t>
  </si>
  <si>
    <t>899331111</t>
  </si>
  <si>
    <t>Výšková úprava uličného vstupu alebo vpuste do 200 mm zvýšením poklopu</t>
  </si>
  <si>
    <t>kus</t>
  </si>
  <si>
    <t>899431111</t>
  </si>
  <si>
    <t>Výšková úprava uličného vstupu alebo vpuste do 200mm zvýšením  šúpatka</t>
  </si>
  <si>
    <t>979082213</t>
  </si>
  <si>
    <t>Vodorovná doprava sutiny so zložením a hrubým urovnaním na vzdialenosť do 1 km</t>
  </si>
  <si>
    <t>979084219</t>
  </si>
  <si>
    <t>Príplatok k cene za každých ďalších aj začatých 5 km nad 5 km</t>
  </si>
  <si>
    <t>938909311</t>
  </si>
  <si>
    <t>Odstránenie blata, prachu alebo hlineného nánosu, z povrchu podkladu alebo krytu bet. alebo asfalt.</t>
  </si>
  <si>
    <t>938909611</t>
  </si>
  <si>
    <t>Odstránenie nánosu na krajniciach priem. hr.do 100mm,  -0,12600t</t>
  </si>
  <si>
    <t>9790842161</t>
  </si>
  <si>
    <t xml:space="preserve">Poplatok za skládku vybúraných hmôt </t>
  </si>
  <si>
    <t>998225111</t>
  </si>
  <si>
    <t>Presun hmôt pre pozemnú komunikáciu a letisko s krytom asfaltovým akejkoľvek dĺžky objektu</t>
  </si>
  <si>
    <t>Objekt SO 02 MIESTNE KOMUNIKÁCIE vetva B</t>
  </si>
  <si>
    <t>122301102</t>
  </si>
  <si>
    <t>Odkopávka a prekopávka nezapažená v hornine 4,nad 100 do 1000 m3</t>
  </si>
  <si>
    <t>181101102</t>
  </si>
  <si>
    <t>Úprava pláne v zárezoch v hornine 1-4 so zhutnením</t>
  </si>
  <si>
    <t>564762115</t>
  </si>
  <si>
    <t>Podklad alebo kryt z kameniva hrubého drveného veľ. 32-63mm(vibr.štrk) po zhut.hr. 240 mm</t>
  </si>
  <si>
    <t>596911112</t>
  </si>
  <si>
    <t>Kladenie zámkovej dlažby nad 20 m2 do lôžka  z kameniva 4-8 mm, škárovanie</t>
  </si>
  <si>
    <t>5922913200</t>
  </si>
  <si>
    <t>916161111</t>
  </si>
  <si>
    <t>Osadenie cestnej obruby z veľkých kociek s bočnou oporou z bet. tr. C 12/15 do lôžka z betónu</t>
  </si>
  <si>
    <t>m</t>
  </si>
  <si>
    <t>916561111</t>
  </si>
  <si>
    <t xml:space="preserve">Osadenie záhon. obrubníka betón., do lôžka z bet. pros. tr. C 10/12,5 s bočnou oporou </t>
  </si>
  <si>
    <t>592029170010</t>
  </si>
  <si>
    <t xml:space="preserve">KUS  </t>
  </si>
  <si>
    <t>5922924900</t>
  </si>
  <si>
    <t>ks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</si>
  <si>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</si>
  <si>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</si>
  <si>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</si>
  <si>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</si>
  <si>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</si>
  <si>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Ostatné náklady</t>
  </si>
  <si>
    <t>Zariadenie staveniska</t>
  </si>
  <si>
    <t>Územie so sťaž. podmienk.</t>
  </si>
  <si>
    <t>Prevádzkové vplyvy</t>
  </si>
  <si>
    <t>Mimoriadne sťaž.podmienky</t>
  </si>
  <si>
    <t>Horské oblasti</t>
  </si>
  <si>
    <t>Mimostavenisková doprava</t>
  </si>
  <si>
    <t>Zámková dlažba KLASIKO  sivá hrúbky  6 cm</t>
  </si>
  <si>
    <t>Parkový obrubník 100/20/5 cm farba sivá</t>
  </si>
  <si>
    <t>Obrubník cestný so skosením 100x26x15 cm farba sivá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</si>
</sst>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FFFFFF"/>
      <name val="Calibri"/>
      <family val="2"/>
      <charset val="238"/>
      <scheme val="minor"/>
    </font>
    <font>
      <sz val="8"/>
      <color rgb="FF0000FF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3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1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6" fontId="14" fillId="0" borderId="109" xfId="0" applyNumberFormat="1" applyFont="1" applyBorder="1"/>
    <xf numFmtId="164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8" fillId="0" borderId="0" xfId="0" applyFont="1"/>
    <xf numFmtId="164" fontId="6" fillId="0" borderId="14" xfId="0" applyNumberFormat="1" applyFont="1" applyFill="1" applyBorder="1"/>
    <xf numFmtId="0" fontId="19" fillId="0" borderId="0" xfId="0" applyFont="1" applyAlignment="1">
      <alignment wrapText="1"/>
    </xf>
    <xf numFmtId="164" fontId="19" fillId="0" borderId="0" xfId="0" applyNumberFormat="1" applyFont="1" applyAlignment="1">
      <alignment wrapText="1"/>
    </xf>
    <xf numFmtId="166" fontId="19" fillId="0" borderId="0" xfId="0" applyNumberFormat="1" applyFont="1" applyAlignment="1">
      <alignment wrapText="1"/>
    </xf>
    <xf numFmtId="165" fontId="19" fillId="0" borderId="0" xfId="0" applyNumberFormat="1" applyFont="1" applyAlignment="1">
      <alignment wrapText="1"/>
    </xf>
    <xf numFmtId="165" fontId="19" fillId="0" borderId="0" xfId="0" applyNumberFormat="1" applyFont="1"/>
    <xf numFmtId="0" fontId="19" fillId="0" borderId="0" xfId="0" applyFont="1"/>
    <xf numFmtId="49" fontId="19" fillId="0" borderId="0" xfId="0" applyNumberFormat="1" applyFont="1" applyAlignment="1">
      <alignment horizontal="left" wrapText="1"/>
    </xf>
    <xf numFmtId="166" fontId="19" fillId="0" borderId="0" xfId="0" applyNumberFormat="1" applyFont="1"/>
    <xf numFmtId="166" fontId="19" fillId="0" borderId="105" xfId="0" applyNumberFormat="1" applyFont="1" applyBorder="1"/>
    <xf numFmtId="0" fontId="19" fillId="0" borderId="44" xfId="0" applyFont="1" applyBorder="1" applyAlignment="1">
      <alignment wrapText="1"/>
    </xf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0" fontId="1" fillId="0" borderId="28" xfId="0" applyFont="1" applyBorder="1"/>
    <xf numFmtId="164" fontId="6" fillId="0" borderId="0" xfId="0" applyNumberFormat="1" applyFont="1" applyBorder="1"/>
    <xf numFmtId="0" fontId="6" fillId="0" borderId="29" xfId="0" applyFont="1" applyBorder="1"/>
    <xf numFmtId="164" fontId="5" fillId="0" borderId="55" xfId="0" applyNumberFormat="1" applyFont="1" applyBorder="1"/>
    <xf numFmtId="0" fontId="6" fillId="0" borderId="28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45" xfId="0" applyNumberFormat="1" applyFont="1" applyBorder="1"/>
    <xf numFmtId="164" fontId="1" fillId="0" borderId="28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1" fillId="0" borderId="93" xfId="0" applyNumberFormat="1" applyFont="1" applyBorder="1"/>
    <xf numFmtId="164" fontId="5" fillId="0" borderId="28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1" fillId="0" borderId="79" xfId="0" applyFont="1" applyBorder="1"/>
    <xf numFmtId="0" fontId="6" fillId="0" borderId="0" xfId="0" applyFont="1" applyBorder="1"/>
    <xf numFmtId="0" fontId="1" fillId="0" borderId="78" xfId="0" applyFont="1" applyBorder="1"/>
    <xf numFmtId="0" fontId="6" fillId="0" borderId="38" xfId="0" applyFont="1" applyBorder="1"/>
    <xf numFmtId="0" fontId="6" fillId="0" borderId="37" xfId="0" applyFont="1" applyBorder="1"/>
    <xf numFmtId="0" fontId="1" fillId="0" borderId="73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74" xfId="0" applyFont="1" applyBorder="1"/>
    <xf numFmtId="0" fontId="6" fillId="0" borderId="82" xfId="0" applyFont="1" applyBorder="1"/>
    <xf numFmtId="0" fontId="1" fillId="0" borderId="75" xfId="0" applyFont="1" applyBorder="1"/>
    <xf numFmtId="0" fontId="6" fillId="0" borderId="2" xfId="0" applyFont="1" applyBorder="1"/>
    <xf numFmtId="0" fontId="1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59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14" fillId="0" borderId="109" xfId="0" applyFont="1" applyBorder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5" fillId="0" borderId="0" xfId="0" applyFont="1"/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87" xfId="0" applyFont="1" applyBorder="1"/>
    <xf numFmtId="0" fontId="5" fillId="0" borderId="44" xfId="0" applyFont="1" applyBorder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59" xfId="0" applyFont="1" applyBorder="1"/>
    <xf numFmtId="0" fontId="6" fillId="0" borderId="44" xfId="0" applyFont="1" applyBorder="1"/>
    <xf numFmtId="0" fontId="6" fillId="0" borderId="0" xfId="0" applyFont="1"/>
    <xf numFmtId="0" fontId="1" fillId="0" borderId="77" xfId="0" applyFont="1" applyFill="1" applyBorder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87" xfId="0" applyFont="1" applyFill="1" applyBorder="1"/>
    <xf numFmtId="164" fontId="1" fillId="0" borderId="85" xfId="0" applyNumberFormat="1" applyFont="1" applyFill="1" applyBorder="1"/>
    <xf numFmtId="0" fontId="6" fillId="0" borderId="58" xfId="0" applyFont="1" applyFill="1" applyBorder="1"/>
    <xf numFmtId="0" fontId="1" fillId="0" borderId="83" xfId="0" applyFont="1" applyFill="1" applyBorder="1"/>
    <xf numFmtId="0" fontId="1" fillId="0" borderId="40" xfId="0" applyFont="1" applyFill="1" applyBorder="1"/>
    <xf numFmtId="0" fontId="6" fillId="0" borderId="0" xfId="0" applyFont="1" applyFill="1" applyBorder="1"/>
    <xf numFmtId="0" fontId="1" fillId="0" borderId="80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4" xfId="0" applyFont="1" applyFill="1" applyBorder="1"/>
    <xf numFmtId="0" fontId="1" fillId="0" borderId="36" xfId="0" applyFont="1" applyFill="1" applyBorder="1"/>
    <xf numFmtId="0" fontId="1" fillId="0" borderId="49" xfId="0" applyFont="1" applyFill="1" applyBorder="1"/>
    <xf numFmtId="0" fontId="1" fillId="0" borderId="76" xfId="0" applyFont="1" applyFill="1" applyBorder="1"/>
    <xf numFmtId="0" fontId="6" fillId="0" borderId="72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1" fillId="0" borderId="39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3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9" fillId="0" borderId="0" xfId="0" applyFont="1" applyAlignment="1">
      <alignment wrapText="1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workbookViewId="0">
      <selection activeCell="A15" sqref="A15:G20"/>
    </sheetView>
  </sheetViews>
  <sheetFormatPr defaultColWidth="0" defaultRowHeight="15" x14ac:dyDescent="0.25"/>
  <cols>
    <col min="1" max="1" width="32.7109375" customWidth="1"/>
    <col min="2" max="2" width="10.7109375" customWidth="1"/>
    <col min="3" max="6" width="8.7109375" customWidth="1"/>
    <col min="7" max="7" width="10.7109375" customWidth="1"/>
    <col min="8" max="8" width="8.85546875" customWidth="1"/>
    <col min="9" max="26" width="0" hidden="1" customWidth="1"/>
    <col min="27" max="16384" width="8.8554687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ht="34.9" customHeight="1" x14ac:dyDescent="0.25">
      <c r="A2" s="277" t="s">
        <v>0</v>
      </c>
      <c r="B2" s="278"/>
      <c r="C2" s="278"/>
      <c r="D2" s="278"/>
      <c r="E2" s="278"/>
      <c r="F2" s="5" t="s">
        <v>2</v>
      </c>
      <c r="G2" s="5"/>
    </row>
    <row r="3" spans="1:26" x14ac:dyDescent="0.25">
      <c r="A3" s="279" t="s">
        <v>1</v>
      </c>
      <c r="B3" s="279"/>
      <c r="C3" s="279"/>
      <c r="D3" s="279"/>
      <c r="E3" s="279"/>
      <c r="F3" s="6" t="s">
        <v>3</v>
      </c>
      <c r="G3" s="6" t="s">
        <v>4</v>
      </c>
    </row>
    <row r="4" spans="1:26" x14ac:dyDescent="0.25">
      <c r="A4" s="279"/>
      <c r="B4" s="279"/>
      <c r="C4" s="279"/>
      <c r="D4" s="279"/>
      <c r="E4" s="279"/>
      <c r="F4" s="7">
        <v>0.2</v>
      </c>
      <c r="G4" s="7">
        <v>0</v>
      </c>
    </row>
    <row r="5" spans="1:26" x14ac:dyDescent="0.25">
      <c r="A5" s="8"/>
      <c r="B5" s="8"/>
      <c r="C5" s="8"/>
      <c r="D5" s="8"/>
      <c r="E5" s="8"/>
      <c r="F5" s="8"/>
      <c r="G5" s="8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2" t="s">
        <v>12</v>
      </c>
      <c r="B7" s="219">
        <f>'SO 15307'!I116-Rekapitulácia!D7</f>
        <v>0</v>
      </c>
      <c r="C7" s="219">
        <f>'SO 15307'!P25</f>
        <v>0</v>
      </c>
      <c r="D7" s="219">
        <v>0</v>
      </c>
      <c r="E7" s="219">
        <f>'SO 15307'!P16</f>
        <v>0</v>
      </c>
      <c r="F7" s="219">
        <v>0</v>
      </c>
      <c r="G7" s="219">
        <f>B7+C7+D7+E7+F7</f>
        <v>0</v>
      </c>
      <c r="K7">
        <f>'SO 15307'!K116</f>
        <v>0</v>
      </c>
      <c r="Q7">
        <v>30.126000000000001</v>
      </c>
    </row>
    <row r="8" spans="1:26" x14ac:dyDescent="0.25">
      <c r="A8" s="2" t="s">
        <v>13</v>
      </c>
      <c r="B8" s="221">
        <f>'SO 15308'!I111-Rekapitulácia!D8</f>
        <v>0</v>
      </c>
      <c r="C8" s="221">
        <f>'SO 15308'!P25</f>
        <v>0</v>
      </c>
      <c r="D8" s="221">
        <v>0</v>
      </c>
      <c r="E8" s="221">
        <f>'SO 15308'!P16</f>
        <v>0</v>
      </c>
      <c r="F8" s="221">
        <v>0</v>
      </c>
      <c r="G8" s="221">
        <f>B8+C8+D8+E8+F8</f>
        <v>0</v>
      </c>
      <c r="K8">
        <f>'SO 15308'!K111</f>
        <v>0</v>
      </c>
      <c r="Q8">
        <v>30.126000000000001</v>
      </c>
    </row>
    <row r="9" spans="1:26" x14ac:dyDescent="0.25">
      <c r="A9" s="224" t="s">
        <v>143</v>
      </c>
      <c r="B9" s="225">
        <f>SUM(B7:B8)</f>
        <v>0</v>
      </c>
      <c r="C9" s="225">
        <f>SUM(C7:C8)</f>
        <v>0</v>
      </c>
      <c r="D9" s="225">
        <f>SUM(D7:D8)</f>
        <v>0</v>
      </c>
      <c r="E9" s="225">
        <f>SUM(E7:E8)</f>
        <v>0</v>
      </c>
      <c r="F9" s="225">
        <f>SUM(F7:F8)</f>
        <v>0</v>
      </c>
      <c r="G9" s="225">
        <f>SUM(G7:G8)-SUM(Z7:Z8)</f>
        <v>0</v>
      </c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</row>
    <row r="10" spans="1:26" x14ac:dyDescent="0.25">
      <c r="A10" s="222" t="s">
        <v>144</v>
      </c>
      <c r="B10" s="223">
        <f>G9-SUM(Rekapitulácia!K7:'Rekapitulácia'!K8)*1</f>
        <v>0</v>
      </c>
      <c r="C10" s="223"/>
      <c r="D10" s="223"/>
      <c r="E10" s="223"/>
      <c r="F10" s="223"/>
      <c r="G10" s="223">
        <f>ROUND(((ROUND(B10,2)*20)/100),2)*1</f>
        <v>0</v>
      </c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</row>
    <row r="11" spans="1:26" x14ac:dyDescent="0.25">
      <c r="A11" s="4" t="s">
        <v>145</v>
      </c>
      <c r="B11" s="220">
        <f>(G9-B10)</f>
        <v>0</v>
      </c>
      <c r="C11" s="220"/>
      <c r="D11" s="220"/>
      <c r="E11" s="220"/>
      <c r="F11" s="220"/>
      <c r="G11" s="220">
        <f>ROUND(((ROUND(B11,2)*0)/100),2)</f>
        <v>0</v>
      </c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</row>
    <row r="12" spans="1:26" x14ac:dyDescent="0.25">
      <c r="A12" s="226" t="s">
        <v>146</v>
      </c>
      <c r="B12" s="227"/>
      <c r="C12" s="227"/>
      <c r="D12" s="227"/>
      <c r="E12" s="227"/>
      <c r="F12" s="227"/>
      <c r="G12" s="227">
        <f>SUM(G9:G11)</f>
        <v>0</v>
      </c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workbookViewId="0">
      <pane ySplit="1" topLeftCell="A14" activePane="bottomLeft" state="frozen"/>
      <selection pane="bottomLeft" activeCell="A2" sqref="A2:XFD2"/>
    </sheetView>
  </sheetViews>
  <sheetFormatPr defaultColWidth="0" defaultRowHeight="15" x14ac:dyDescent="0.25"/>
  <cols>
    <col min="1" max="1" width="1.7109375" customWidth="1"/>
    <col min="2" max="2" width="8.7109375" customWidth="1"/>
    <col min="3" max="4" width="10.7109375" customWidth="1"/>
    <col min="5" max="5" width="12.7109375" customWidth="1"/>
    <col min="6" max="7" width="10.7109375" customWidth="1"/>
    <col min="8" max="8" width="9.7109375" customWidth="1"/>
    <col min="9" max="9" width="10.7109375" customWidth="1"/>
    <col min="10" max="10" width="4.7109375" customWidth="1"/>
    <col min="11" max="26" width="0" hidden="1" customWidth="1"/>
    <col min="27" max="27" width="8.85546875" customWidth="1"/>
    <col min="28" max="16384" width="8.85546875" hidden="1"/>
  </cols>
  <sheetData>
    <row r="1" spans="1:23" ht="3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" customHeight="1" x14ac:dyDescent="0.25">
      <c r="A2" s="1"/>
      <c r="B2" s="303" t="s">
        <v>147</v>
      </c>
      <c r="C2" s="304"/>
      <c r="D2" s="304"/>
      <c r="E2" s="304"/>
      <c r="F2" s="304"/>
      <c r="G2" s="304"/>
      <c r="H2" s="304"/>
      <c r="I2" s="304"/>
      <c r="J2" s="305"/>
      <c r="K2" s="269"/>
      <c r="L2" s="269"/>
      <c r="M2" s="269"/>
      <c r="N2" s="269"/>
      <c r="O2" s="269"/>
      <c r="P2" s="153"/>
    </row>
    <row r="3" spans="1:23" ht="18" customHeight="1" x14ac:dyDescent="0.25">
      <c r="A3" s="1"/>
      <c r="B3" s="306" t="s">
        <v>1</v>
      </c>
      <c r="C3" s="307"/>
      <c r="D3" s="307"/>
      <c r="E3" s="307"/>
      <c r="F3" s="307"/>
      <c r="G3" s="308"/>
      <c r="H3" s="308"/>
      <c r="I3" s="308"/>
      <c r="J3" s="309"/>
      <c r="K3" s="269"/>
      <c r="L3" s="269"/>
      <c r="M3" s="269"/>
      <c r="N3" s="269"/>
      <c r="O3" s="269"/>
      <c r="P3" s="153"/>
    </row>
    <row r="4" spans="1:23" ht="18" customHeight="1" x14ac:dyDescent="0.25">
      <c r="A4" s="1"/>
      <c r="B4" s="237"/>
      <c r="C4" s="228"/>
      <c r="D4" s="228"/>
      <c r="E4" s="228"/>
      <c r="F4" s="238" t="s">
        <v>16</v>
      </c>
      <c r="G4" s="228"/>
      <c r="H4" s="228"/>
      <c r="I4" s="228"/>
      <c r="J4" s="272"/>
      <c r="K4" s="269"/>
      <c r="L4" s="269"/>
      <c r="M4" s="269"/>
      <c r="N4" s="269"/>
      <c r="O4" s="269"/>
      <c r="P4" s="153"/>
    </row>
    <row r="5" spans="1:23" ht="18" customHeight="1" x14ac:dyDescent="0.25">
      <c r="A5" s="1"/>
      <c r="B5" s="236"/>
      <c r="C5" s="228"/>
      <c r="D5" s="228"/>
      <c r="E5" s="228"/>
      <c r="F5" s="238" t="s">
        <v>17</v>
      </c>
      <c r="G5" s="228"/>
      <c r="H5" s="228"/>
      <c r="I5" s="228"/>
      <c r="J5" s="272"/>
      <c r="K5" s="269"/>
      <c r="L5" s="269"/>
      <c r="M5" s="269"/>
      <c r="N5" s="269"/>
      <c r="O5" s="269"/>
      <c r="P5" s="153"/>
    </row>
    <row r="6" spans="1:23" ht="18" customHeight="1" x14ac:dyDescent="0.25">
      <c r="A6" s="1"/>
      <c r="B6" s="239" t="s">
        <v>18</v>
      </c>
      <c r="C6" s="228"/>
      <c r="D6" s="238" t="s">
        <v>19</v>
      </c>
      <c r="E6" s="228"/>
      <c r="F6" s="238" t="s">
        <v>20</v>
      </c>
      <c r="G6" s="238" t="s">
        <v>21</v>
      </c>
      <c r="H6" s="228"/>
      <c r="I6" s="228"/>
      <c r="J6" s="272"/>
      <c r="K6" s="269"/>
      <c r="L6" s="269"/>
      <c r="M6" s="269"/>
      <c r="N6" s="269"/>
      <c r="O6" s="269"/>
      <c r="P6" s="153"/>
    </row>
    <row r="7" spans="1:23" ht="19.899999999999999" customHeight="1" x14ac:dyDescent="0.25">
      <c r="A7" s="1"/>
      <c r="B7" s="310" t="s">
        <v>22</v>
      </c>
      <c r="C7" s="311"/>
      <c r="D7" s="311"/>
      <c r="E7" s="311"/>
      <c r="F7" s="311"/>
      <c r="G7" s="311"/>
      <c r="H7" s="311"/>
      <c r="I7" s="240"/>
      <c r="J7" s="273"/>
      <c r="K7" s="269"/>
      <c r="L7" s="269"/>
      <c r="M7" s="269"/>
      <c r="N7" s="269"/>
      <c r="O7" s="269"/>
      <c r="P7" s="153"/>
    </row>
    <row r="8" spans="1:23" ht="18" customHeight="1" x14ac:dyDescent="0.25">
      <c r="A8" s="1"/>
      <c r="B8" s="239" t="s">
        <v>25</v>
      </c>
      <c r="C8" s="228"/>
      <c r="D8" s="228"/>
      <c r="E8" s="228"/>
      <c r="F8" s="238" t="s">
        <v>26</v>
      </c>
      <c r="G8" s="228"/>
      <c r="H8" s="228"/>
      <c r="I8" s="228"/>
      <c r="J8" s="272"/>
      <c r="K8" s="269"/>
      <c r="L8" s="269"/>
      <c r="M8" s="269"/>
      <c r="N8" s="269"/>
      <c r="O8" s="269"/>
      <c r="P8" s="153"/>
    </row>
    <row r="9" spans="1:23" ht="19.899999999999999" customHeight="1" x14ac:dyDescent="0.25">
      <c r="A9" s="1"/>
      <c r="B9" s="310" t="s">
        <v>23</v>
      </c>
      <c r="C9" s="311"/>
      <c r="D9" s="311"/>
      <c r="E9" s="311"/>
      <c r="F9" s="311"/>
      <c r="G9" s="311"/>
      <c r="H9" s="311"/>
      <c r="I9" s="240"/>
      <c r="J9" s="273"/>
      <c r="K9" s="269"/>
      <c r="L9" s="269"/>
      <c r="M9" s="269"/>
      <c r="N9" s="269"/>
      <c r="O9" s="269"/>
      <c r="P9" s="153"/>
    </row>
    <row r="10" spans="1:23" ht="18" customHeight="1" x14ac:dyDescent="0.25">
      <c r="A10" s="1"/>
      <c r="B10" s="239" t="s">
        <v>25</v>
      </c>
      <c r="C10" s="228"/>
      <c r="D10" s="228"/>
      <c r="E10" s="228"/>
      <c r="F10" s="238" t="s">
        <v>26</v>
      </c>
      <c r="G10" s="228"/>
      <c r="H10" s="228"/>
      <c r="I10" s="228"/>
      <c r="J10" s="272"/>
      <c r="K10" s="269"/>
      <c r="L10" s="269"/>
      <c r="M10" s="269"/>
      <c r="N10" s="269"/>
      <c r="O10" s="269"/>
      <c r="P10" s="153"/>
    </row>
    <row r="11" spans="1:23" ht="19.899999999999999" customHeight="1" x14ac:dyDescent="0.25">
      <c r="A11" s="1"/>
      <c r="B11" s="310" t="s">
        <v>24</v>
      </c>
      <c r="C11" s="311"/>
      <c r="D11" s="311"/>
      <c r="E11" s="311"/>
      <c r="F11" s="311"/>
      <c r="G11" s="311"/>
      <c r="H11" s="311"/>
      <c r="I11" s="240"/>
      <c r="J11" s="273"/>
      <c r="K11" s="269"/>
      <c r="L11" s="269"/>
      <c r="M11" s="269"/>
      <c r="N11" s="269"/>
      <c r="O11" s="269"/>
      <c r="P11" s="153"/>
    </row>
    <row r="12" spans="1:23" ht="18" customHeight="1" x14ac:dyDescent="0.25">
      <c r="A12" s="1"/>
      <c r="B12" s="239" t="s">
        <v>25</v>
      </c>
      <c r="C12" s="228"/>
      <c r="D12" s="228"/>
      <c r="E12" s="228"/>
      <c r="F12" s="238" t="s">
        <v>26</v>
      </c>
      <c r="G12" s="228"/>
      <c r="H12" s="228"/>
      <c r="I12" s="228"/>
      <c r="J12" s="272"/>
      <c r="K12" s="269"/>
      <c r="L12" s="269"/>
      <c r="M12" s="269"/>
      <c r="N12" s="269"/>
      <c r="O12" s="269"/>
      <c r="P12" s="153"/>
    </row>
    <row r="13" spans="1:23" ht="18" customHeight="1" x14ac:dyDescent="0.25">
      <c r="A13" s="1"/>
      <c r="B13" s="235"/>
      <c r="C13" s="127"/>
      <c r="D13" s="127"/>
      <c r="E13" s="127"/>
      <c r="F13" s="127"/>
      <c r="G13" s="127"/>
      <c r="H13" s="127"/>
      <c r="I13" s="127"/>
      <c r="J13" s="274"/>
      <c r="K13" s="269"/>
      <c r="L13" s="269"/>
      <c r="M13" s="269"/>
      <c r="N13" s="269"/>
      <c r="O13" s="269"/>
      <c r="P13" s="153"/>
    </row>
    <row r="14" spans="1:23" ht="18" customHeight="1" x14ac:dyDescent="0.25">
      <c r="A14" s="1"/>
      <c r="B14" s="245" t="s">
        <v>6</v>
      </c>
      <c r="C14" s="253" t="s">
        <v>47</v>
      </c>
      <c r="D14" s="249" t="s">
        <v>48</v>
      </c>
      <c r="E14" s="243" t="s">
        <v>49</v>
      </c>
      <c r="F14" s="302" t="s">
        <v>32</v>
      </c>
      <c r="G14" s="291"/>
      <c r="H14" s="233"/>
      <c r="I14" s="241"/>
      <c r="J14" s="275"/>
      <c r="K14" s="269"/>
      <c r="L14" s="269"/>
      <c r="M14" s="269"/>
      <c r="N14" s="269"/>
      <c r="O14" s="269"/>
      <c r="P14" s="153"/>
    </row>
    <row r="15" spans="1:23" ht="18" customHeight="1" x14ac:dyDescent="0.25">
      <c r="A15" s="1"/>
      <c r="B15" s="203" t="s">
        <v>27</v>
      </c>
      <c r="C15" s="254">
        <f>'SO 15307'!C15+'SO 15308'!C15</f>
        <v>0</v>
      </c>
      <c r="D15" s="250">
        <f>'SO 15307'!D15+'SO 15308'!D15</f>
        <v>0</v>
      </c>
      <c r="E15" s="242">
        <f>'SO 15307'!E15+'SO 15308'!E15</f>
        <v>0</v>
      </c>
      <c r="F15" s="289" t="s">
        <v>148</v>
      </c>
      <c r="G15" s="286"/>
      <c r="H15" s="231"/>
      <c r="I15" s="257">
        <f>Rekapitulácia!F9</f>
        <v>0</v>
      </c>
      <c r="J15" s="192"/>
      <c r="K15" s="269"/>
      <c r="L15" s="269"/>
      <c r="M15" s="269"/>
      <c r="N15" s="269"/>
      <c r="O15" s="269"/>
      <c r="P15" s="153"/>
    </row>
    <row r="16" spans="1:23" ht="18" customHeight="1" x14ac:dyDescent="0.25">
      <c r="A16" s="1"/>
      <c r="B16" s="245" t="s">
        <v>28</v>
      </c>
      <c r="C16" s="261">
        <f>'SO 15307'!C16+'SO 15308'!C16</f>
        <v>0</v>
      </c>
      <c r="D16" s="262">
        <f>'SO 15307'!D16+'SO 15308'!D16</f>
        <v>0</v>
      </c>
      <c r="E16" s="247">
        <f>'SO 15307'!E16+'SO 15308'!E16</f>
        <v>0</v>
      </c>
      <c r="F16" s="290" t="s">
        <v>33</v>
      </c>
      <c r="G16" s="291"/>
      <c r="H16" s="234"/>
      <c r="I16" s="263">
        <f>Rekapitulácia!E9</f>
        <v>0</v>
      </c>
      <c r="J16" s="275"/>
      <c r="K16" s="269"/>
      <c r="L16" s="269"/>
      <c r="M16" s="269"/>
      <c r="N16" s="269"/>
      <c r="O16" s="269"/>
      <c r="P16" s="153"/>
    </row>
    <row r="17" spans="1:23" ht="18" customHeight="1" x14ac:dyDescent="0.25">
      <c r="A17" s="1"/>
      <c r="B17" s="203" t="s">
        <v>29</v>
      </c>
      <c r="C17" s="254">
        <f>'SO 15307'!C17+'SO 15308'!C17</f>
        <v>0</v>
      </c>
      <c r="D17" s="250">
        <f>'SO 15307'!D17+'SO 15308'!D17</f>
        <v>0</v>
      </c>
      <c r="E17" s="242">
        <f>'SO 15307'!E17+'SO 15308'!E17</f>
        <v>0</v>
      </c>
      <c r="F17" s="292" t="s">
        <v>34</v>
      </c>
      <c r="G17" s="293"/>
      <c r="H17" s="232"/>
      <c r="I17" s="257">
        <f>Rekapitulácia!D9</f>
        <v>0</v>
      </c>
      <c r="J17" s="192"/>
      <c r="K17" s="269"/>
      <c r="L17" s="269"/>
      <c r="M17" s="269"/>
      <c r="N17" s="269"/>
      <c r="O17" s="269"/>
      <c r="P17" s="153"/>
    </row>
    <row r="18" spans="1:23" ht="18" customHeight="1" x14ac:dyDescent="0.25">
      <c r="A18" s="1"/>
      <c r="B18" s="239" t="s">
        <v>30</v>
      </c>
      <c r="C18" s="255">
        <f>'SO 15307'!C18+'SO 15308'!C18</f>
        <v>0</v>
      </c>
      <c r="D18" s="251">
        <f>'SO 15307'!D18+'SO 15308'!D18</f>
        <v>0</v>
      </c>
      <c r="E18" s="229">
        <f>'SO 15307'!E18+'SO 15308'!E18</f>
        <v>0</v>
      </c>
      <c r="F18" s="294"/>
      <c r="G18" s="295"/>
      <c r="H18" s="230"/>
      <c r="I18" s="258"/>
      <c r="J18" s="272"/>
      <c r="K18" s="269"/>
      <c r="L18" s="269"/>
      <c r="M18" s="269"/>
      <c r="N18" s="269"/>
      <c r="O18" s="269"/>
      <c r="P18" s="153"/>
    </row>
    <row r="19" spans="1:23" ht="18" customHeight="1" x14ac:dyDescent="0.25">
      <c r="A19" s="1"/>
      <c r="B19" s="239" t="s">
        <v>31</v>
      </c>
      <c r="C19" s="256"/>
      <c r="D19" s="252"/>
      <c r="E19" s="244">
        <f>SUM(E15:E18)</f>
        <v>0</v>
      </c>
      <c r="F19" s="296" t="s">
        <v>31</v>
      </c>
      <c r="G19" s="297"/>
      <c r="H19" s="230"/>
      <c r="I19" s="259">
        <f>SUM(I15:I18)</f>
        <v>0</v>
      </c>
      <c r="J19" s="272"/>
      <c r="K19" s="269"/>
      <c r="L19" s="269"/>
      <c r="M19" s="269"/>
      <c r="N19" s="269"/>
      <c r="O19" s="269"/>
      <c r="P19" s="153"/>
    </row>
    <row r="20" spans="1:23" ht="18" customHeight="1" x14ac:dyDescent="0.25">
      <c r="A20" s="1"/>
      <c r="B20" s="245" t="s">
        <v>40</v>
      </c>
      <c r="C20" s="248"/>
      <c r="D20" s="248"/>
      <c r="E20" s="264"/>
      <c r="F20" s="287" t="s">
        <v>40</v>
      </c>
      <c r="G20" s="291"/>
      <c r="H20" s="234"/>
      <c r="I20" s="260"/>
      <c r="J20" s="275"/>
      <c r="K20" s="269"/>
      <c r="L20" s="269"/>
      <c r="M20" s="269"/>
      <c r="N20" s="269"/>
      <c r="O20" s="269"/>
      <c r="P20" s="153"/>
    </row>
    <row r="21" spans="1:23" ht="18" customHeight="1" x14ac:dyDescent="0.25">
      <c r="A21" s="1"/>
      <c r="B21" s="203" t="s">
        <v>149</v>
      </c>
      <c r="C21" s="232"/>
      <c r="D21" s="232"/>
      <c r="E21" s="242">
        <f>'SO 15307'!E21+'SO 15308'!E21</f>
        <v>0</v>
      </c>
      <c r="F21" s="298" t="s">
        <v>152</v>
      </c>
      <c r="G21" s="295"/>
      <c r="H21" s="232"/>
      <c r="I21" s="257">
        <f>'SO 15307'!P21+'SO 15308'!P21</f>
        <v>0</v>
      </c>
      <c r="J21" s="192"/>
      <c r="K21" s="269"/>
      <c r="L21" s="269"/>
      <c r="M21" s="269"/>
      <c r="N21" s="269"/>
      <c r="O21" s="269"/>
      <c r="P21" s="153"/>
    </row>
    <row r="22" spans="1:23" ht="18" customHeight="1" x14ac:dyDescent="0.25">
      <c r="A22" s="1"/>
      <c r="B22" s="239" t="s">
        <v>150</v>
      </c>
      <c r="C22" s="230"/>
      <c r="D22" s="230"/>
      <c r="E22" s="229">
        <f>'SO 15307'!E22+'SO 15308'!E22</f>
        <v>0</v>
      </c>
      <c r="F22" s="298" t="s">
        <v>153</v>
      </c>
      <c r="G22" s="295"/>
      <c r="H22" s="230"/>
      <c r="I22" s="258">
        <f>'SO 15307'!P22+'SO 15308'!P22</f>
        <v>0</v>
      </c>
      <c r="J22" s="272"/>
      <c r="K22" s="269"/>
      <c r="L22" s="269"/>
      <c r="M22" s="269"/>
      <c r="N22" s="269"/>
      <c r="O22" s="269"/>
      <c r="P22" s="153"/>
      <c r="V22" s="53"/>
      <c r="W22" s="53"/>
    </row>
    <row r="23" spans="1:23" ht="18" customHeight="1" x14ac:dyDescent="0.25">
      <c r="A23" s="1"/>
      <c r="B23" s="239" t="s">
        <v>151</v>
      </c>
      <c r="C23" s="230"/>
      <c r="D23" s="230"/>
      <c r="E23" s="229">
        <f>'SO 15307'!E23+'SO 15308'!E23</f>
        <v>0</v>
      </c>
      <c r="F23" s="298" t="s">
        <v>154</v>
      </c>
      <c r="G23" s="295"/>
      <c r="H23" s="230"/>
      <c r="I23" s="258">
        <f>'SO 15307'!P23+'SO 15308'!P23</f>
        <v>0</v>
      </c>
      <c r="J23" s="272"/>
      <c r="K23" s="269"/>
      <c r="L23" s="269"/>
      <c r="M23" s="269"/>
      <c r="N23" s="269"/>
      <c r="O23" s="269"/>
      <c r="P23" s="153"/>
      <c r="V23" s="53"/>
      <c r="W23" s="53"/>
    </row>
    <row r="24" spans="1:23" ht="18" customHeight="1" x14ac:dyDescent="0.25">
      <c r="A24" s="1"/>
      <c r="B24" s="236"/>
      <c r="C24" s="230"/>
      <c r="D24" s="230"/>
      <c r="E24" s="230"/>
      <c r="F24" s="299"/>
      <c r="G24" s="295"/>
      <c r="H24" s="230"/>
      <c r="I24" s="236"/>
      <c r="J24" s="272"/>
      <c r="K24" s="269"/>
      <c r="L24" s="269"/>
      <c r="M24" s="269"/>
      <c r="N24" s="269"/>
      <c r="O24" s="269"/>
      <c r="P24" s="153"/>
      <c r="V24" s="53"/>
      <c r="W24" s="53"/>
    </row>
    <row r="25" spans="1:23" ht="18" customHeight="1" x14ac:dyDescent="0.25">
      <c r="A25" s="1"/>
      <c r="B25" s="239"/>
      <c r="C25" s="230"/>
      <c r="D25" s="230"/>
      <c r="E25" s="230"/>
      <c r="F25" s="300" t="s">
        <v>31</v>
      </c>
      <c r="G25" s="301"/>
      <c r="H25" s="230"/>
      <c r="I25" s="259">
        <f>SUM(E21:E24)+SUM(I21:I24)</f>
        <v>0</v>
      </c>
      <c r="J25" s="272"/>
      <c r="K25" s="269"/>
      <c r="L25" s="269"/>
      <c r="M25" s="269"/>
      <c r="N25" s="269"/>
      <c r="O25" s="269"/>
      <c r="P25" s="153"/>
    </row>
    <row r="26" spans="1:23" ht="18" customHeight="1" x14ac:dyDescent="0.25">
      <c r="A26" s="1"/>
      <c r="B26" s="202" t="s">
        <v>52</v>
      </c>
      <c r="C26" s="132"/>
      <c r="D26" s="132"/>
      <c r="E26" s="266"/>
      <c r="F26" s="287" t="s">
        <v>35</v>
      </c>
      <c r="G26" s="288"/>
      <c r="H26" s="132"/>
      <c r="I26" s="235"/>
      <c r="J26" s="274"/>
      <c r="K26" s="269"/>
      <c r="L26" s="269"/>
      <c r="M26" s="269"/>
      <c r="N26" s="269"/>
      <c r="O26" s="269"/>
      <c r="P26" s="153"/>
    </row>
    <row r="27" spans="1:23" ht="18" customHeight="1" x14ac:dyDescent="0.25">
      <c r="A27" s="1"/>
      <c r="B27" s="199"/>
      <c r="C27" s="1"/>
      <c r="D27" s="1"/>
      <c r="E27" s="267"/>
      <c r="F27" s="280" t="s">
        <v>36</v>
      </c>
      <c r="G27" s="281"/>
      <c r="H27" s="133"/>
      <c r="I27" s="257">
        <f>E19+I19+I25</f>
        <v>0</v>
      </c>
      <c r="J27" s="192"/>
      <c r="K27" s="269"/>
      <c r="L27" s="269"/>
      <c r="M27" s="269"/>
      <c r="N27" s="269"/>
      <c r="O27" s="269"/>
      <c r="P27" s="153"/>
    </row>
    <row r="28" spans="1:23" ht="18" customHeight="1" x14ac:dyDescent="0.25">
      <c r="A28" s="1"/>
      <c r="B28" s="199"/>
      <c r="C28" s="1"/>
      <c r="D28" s="1"/>
      <c r="E28" s="267"/>
      <c r="F28" s="282" t="s">
        <v>37</v>
      </c>
      <c r="G28" s="283"/>
      <c r="H28" s="247">
        <f>Rekapitulácia!B10</f>
        <v>0</v>
      </c>
      <c r="I28" s="245">
        <f>ROUND(((ROUND(H28,2)*20)/100),2)*1</f>
        <v>0</v>
      </c>
      <c r="J28" s="275"/>
      <c r="K28" s="269"/>
      <c r="L28" s="269"/>
      <c r="M28" s="269"/>
      <c r="N28" s="269"/>
      <c r="O28" s="269"/>
      <c r="P28" s="152"/>
    </row>
    <row r="29" spans="1:23" ht="18" customHeight="1" x14ac:dyDescent="0.25">
      <c r="A29" s="1"/>
      <c r="B29" s="199"/>
      <c r="C29" s="1"/>
      <c r="D29" s="1"/>
      <c r="E29" s="267"/>
      <c r="F29" s="284" t="s">
        <v>38</v>
      </c>
      <c r="G29" s="285"/>
      <c r="H29" s="242">
        <f>Rekapitulácia!B11</f>
        <v>0</v>
      </c>
      <c r="I29" s="203">
        <f>ROUND(((ROUND(H29,2)*0)/100),2)</f>
        <v>0</v>
      </c>
      <c r="J29" s="192"/>
      <c r="K29" s="269"/>
      <c r="L29" s="269"/>
      <c r="M29" s="269"/>
      <c r="N29" s="269"/>
      <c r="O29" s="269"/>
      <c r="P29" s="152"/>
    </row>
    <row r="30" spans="1:23" ht="18" customHeight="1" x14ac:dyDescent="0.25">
      <c r="A30" s="1"/>
      <c r="B30" s="199"/>
      <c r="C30" s="1"/>
      <c r="D30" s="1"/>
      <c r="E30" s="267"/>
      <c r="F30" s="282" t="s">
        <v>39</v>
      </c>
      <c r="G30" s="283"/>
      <c r="H30" s="234"/>
      <c r="I30" s="265">
        <f>SUM(I27:I29)</f>
        <v>0</v>
      </c>
      <c r="J30" s="275"/>
      <c r="K30" s="269"/>
      <c r="L30" s="269"/>
      <c r="M30" s="269"/>
      <c r="N30" s="269"/>
      <c r="O30" s="269"/>
      <c r="P30" s="153"/>
    </row>
    <row r="31" spans="1:23" ht="18" customHeight="1" x14ac:dyDescent="0.25">
      <c r="A31" s="1"/>
      <c r="B31" s="199"/>
      <c r="C31" s="1"/>
      <c r="D31" s="1"/>
      <c r="E31" s="268"/>
      <c r="F31" s="281"/>
      <c r="G31" s="286"/>
      <c r="H31" s="232"/>
      <c r="I31" s="199"/>
      <c r="J31" s="192"/>
      <c r="K31" s="269"/>
      <c r="L31" s="269"/>
      <c r="M31" s="269"/>
      <c r="N31" s="269"/>
      <c r="O31" s="269"/>
      <c r="P31" s="153"/>
    </row>
    <row r="32" spans="1:23" ht="18" customHeight="1" x14ac:dyDescent="0.25">
      <c r="A32" s="1"/>
      <c r="B32" s="202" t="s">
        <v>50</v>
      </c>
      <c r="C32" s="127"/>
      <c r="D32" s="127"/>
      <c r="E32" s="246" t="s">
        <v>51</v>
      </c>
      <c r="F32" s="231"/>
      <c r="G32" s="127"/>
      <c r="H32" s="132"/>
      <c r="I32" s="127"/>
      <c r="J32" s="274"/>
      <c r="K32" s="269"/>
      <c r="L32" s="269"/>
      <c r="M32" s="269"/>
      <c r="N32" s="269"/>
      <c r="O32" s="269"/>
      <c r="P32" s="153"/>
    </row>
    <row r="33" spans="1:23" ht="18" customHeight="1" x14ac:dyDescent="0.25">
      <c r="A33" s="1"/>
      <c r="B33" s="199"/>
      <c r="C33" s="1"/>
      <c r="D33" s="1"/>
      <c r="E33" s="1"/>
      <c r="F33" s="1"/>
      <c r="G33" s="1"/>
      <c r="H33" s="1"/>
      <c r="I33" s="1"/>
      <c r="J33" s="192"/>
      <c r="K33" s="269"/>
      <c r="L33" s="269"/>
      <c r="M33" s="269"/>
      <c r="N33" s="269"/>
      <c r="O33" s="269"/>
      <c r="P33" s="153"/>
    </row>
    <row r="34" spans="1:23" ht="18" customHeight="1" x14ac:dyDescent="0.25">
      <c r="A34" s="1"/>
      <c r="B34" s="199"/>
      <c r="C34" s="1"/>
      <c r="D34" s="1"/>
      <c r="E34" s="1"/>
      <c r="F34" s="1"/>
      <c r="G34" s="1"/>
      <c r="H34" s="1"/>
      <c r="I34" s="1"/>
      <c r="J34" s="192"/>
      <c r="K34" s="269"/>
      <c r="L34" s="269"/>
      <c r="M34" s="269"/>
      <c r="N34" s="269"/>
      <c r="O34" s="269"/>
      <c r="P34" s="153"/>
    </row>
    <row r="35" spans="1:23" ht="18" customHeight="1" x14ac:dyDescent="0.25">
      <c r="A35" s="1"/>
      <c r="B35" s="199"/>
      <c r="C35" s="1"/>
      <c r="D35" s="1"/>
      <c r="E35" s="1"/>
      <c r="F35" s="1"/>
      <c r="G35" s="1"/>
      <c r="H35" s="1"/>
      <c r="I35" s="1"/>
      <c r="J35" s="192"/>
      <c r="K35" s="269"/>
      <c r="L35" s="269"/>
      <c r="M35" s="269"/>
      <c r="N35" s="269"/>
      <c r="O35" s="269"/>
      <c r="P35" s="153"/>
    </row>
    <row r="36" spans="1:23" ht="18" customHeight="1" x14ac:dyDescent="0.25">
      <c r="A36" s="1"/>
      <c r="B36" s="199"/>
      <c r="C36" s="1"/>
      <c r="D36" s="1"/>
      <c r="E36" s="1"/>
      <c r="F36" s="1"/>
      <c r="G36" s="1"/>
      <c r="H36" s="1"/>
      <c r="I36" s="1"/>
      <c r="J36" s="192"/>
      <c r="K36" s="269"/>
      <c r="L36" s="269"/>
      <c r="M36" s="269"/>
      <c r="N36" s="269"/>
      <c r="O36" s="269"/>
      <c r="P36" s="153"/>
    </row>
    <row r="37" spans="1:23" ht="18" customHeight="1" x14ac:dyDescent="0.25">
      <c r="A37" s="1"/>
      <c r="B37" s="199"/>
      <c r="C37" s="1"/>
      <c r="D37" s="1"/>
      <c r="E37" s="1"/>
      <c r="F37" s="1"/>
      <c r="G37" s="1"/>
      <c r="H37" s="1"/>
      <c r="I37" s="1"/>
      <c r="J37" s="192"/>
      <c r="K37" s="269"/>
      <c r="L37" s="269"/>
      <c r="M37" s="269"/>
      <c r="N37" s="269"/>
      <c r="O37" s="269"/>
      <c r="P37" s="153"/>
    </row>
    <row r="38" spans="1:23" ht="18" customHeight="1" x14ac:dyDescent="0.25">
      <c r="A38" s="1"/>
      <c r="B38" s="270"/>
      <c r="C38" s="271"/>
      <c r="D38" s="271"/>
      <c r="E38" s="271"/>
      <c r="F38" s="271"/>
      <c r="G38" s="271"/>
      <c r="H38" s="271"/>
      <c r="I38" s="271"/>
      <c r="J38" s="276"/>
      <c r="K38" s="269"/>
      <c r="L38" s="269"/>
      <c r="M38" s="269"/>
      <c r="N38" s="269"/>
      <c r="O38" s="269"/>
      <c r="P38" s="153"/>
    </row>
    <row r="39" spans="1:23" ht="18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1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8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</sheetData>
  <mergeCells count="23">
    <mergeCell ref="F14:G14"/>
    <mergeCell ref="B2:J2"/>
    <mergeCell ref="B3:J3"/>
    <mergeCell ref="B7:H7"/>
    <mergeCell ref="B9:H9"/>
    <mergeCell ref="B11:H1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7:G27"/>
    <mergeCell ref="F28:G28"/>
    <mergeCell ref="F29:G29"/>
    <mergeCell ref="F30:G30"/>
    <mergeCell ref="F31:G31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6"/>
  <sheetViews>
    <sheetView workbookViewId="0">
      <pane ySplit="1" topLeftCell="A94" activePane="bottomLeft" state="frozen"/>
      <selection pane="bottomLeft" activeCell="H113" sqref="H80:H113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8" width="9.7109375" customWidth="1"/>
    <col min="9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370" t="s">
        <v>14</v>
      </c>
      <c r="C1" s="329"/>
      <c r="D1" s="12"/>
      <c r="E1" s="371" t="s">
        <v>0</v>
      </c>
      <c r="F1" s="372"/>
      <c r="G1" s="13"/>
      <c r="H1" s="328" t="s">
        <v>65</v>
      </c>
      <c r="I1" s="329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373" t="s">
        <v>14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5"/>
      <c r="R2" s="375"/>
      <c r="S2" s="375"/>
      <c r="T2" s="375"/>
      <c r="U2" s="375"/>
      <c r="V2" s="376"/>
      <c r="W2" s="53"/>
    </row>
    <row r="3" spans="1:23" ht="18" customHeight="1" x14ac:dyDescent="0.25">
      <c r="A3" s="15"/>
      <c r="B3" s="377" t="s">
        <v>1</v>
      </c>
      <c r="C3" s="378"/>
      <c r="D3" s="378"/>
      <c r="E3" s="378"/>
      <c r="F3" s="378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80"/>
      <c r="W3" s="53"/>
    </row>
    <row r="4" spans="1:23" ht="18" customHeight="1" x14ac:dyDescent="0.25">
      <c r="A4" s="15"/>
      <c r="B4" s="43" t="s">
        <v>15</v>
      </c>
      <c r="C4" s="32"/>
      <c r="D4" s="25"/>
      <c r="E4" s="25"/>
      <c r="F4" s="44" t="s">
        <v>16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17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18</v>
      </c>
      <c r="C6" s="32"/>
      <c r="D6" s="44" t="s">
        <v>19</v>
      </c>
      <c r="E6" s="25"/>
      <c r="F6" s="44" t="s">
        <v>20</v>
      </c>
      <c r="G6" s="44" t="s">
        <v>21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381" t="s">
        <v>22</v>
      </c>
      <c r="C7" s="382"/>
      <c r="D7" s="382"/>
      <c r="E7" s="382"/>
      <c r="F7" s="382"/>
      <c r="G7" s="382"/>
      <c r="H7" s="383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25</v>
      </c>
      <c r="C8" s="46"/>
      <c r="D8" s="28"/>
      <c r="E8" s="28"/>
      <c r="F8" s="50" t="s">
        <v>26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384" t="s">
        <v>23</v>
      </c>
      <c r="C9" s="385"/>
      <c r="D9" s="385"/>
      <c r="E9" s="385"/>
      <c r="F9" s="385"/>
      <c r="G9" s="385"/>
      <c r="H9" s="386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25</v>
      </c>
      <c r="C10" s="32"/>
      <c r="D10" s="25"/>
      <c r="E10" s="25"/>
      <c r="F10" s="44" t="s">
        <v>26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384" t="s">
        <v>24</v>
      </c>
      <c r="C11" s="385"/>
      <c r="D11" s="385"/>
      <c r="E11" s="385"/>
      <c r="F11" s="385"/>
      <c r="G11" s="385"/>
      <c r="H11" s="386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25</v>
      </c>
      <c r="C12" s="32"/>
      <c r="D12" s="25"/>
      <c r="E12" s="25"/>
      <c r="F12" s="44" t="s">
        <v>26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47</v>
      </c>
      <c r="D14" s="61" t="s">
        <v>48</v>
      </c>
      <c r="E14" s="66" t="s">
        <v>49</v>
      </c>
      <c r="F14" s="387" t="s">
        <v>32</v>
      </c>
      <c r="G14" s="388"/>
      <c r="H14" s="354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27</v>
      </c>
      <c r="C15" s="63">
        <f>'SO 15307'!E61</f>
        <v>0</v>
      </c>
      <c r="D15" s="58">
        <f>'SO 15307'!F61</f>
        <v>0</v>
      </c>
      <c r="E15" s="67">
        <f>'SO 15307'!G61</f>
        <v>0</v>
      </c>
      <c r="F15" s="389"/>
      <c r="G15" s="356"/>
      <c r="H15" s="357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28</v>
      </c>
      <c r="C16" s="92"/>
      <c r="D16" s="93"/>
      <c r="E16" s="94"/>
      <c r="F16" s="390" t="s">
        <v>33</v>
      </c>
      <c r="G16" s="356"/>
      <c r="H16" s="357"/>
      <c r="I16" s="25"/>
      <c r="J16" s="25"/>
      <c r="K16" s="26"/>
      <c r="L16" s="26"/>
      <c r="M16" s="26"/>
      <c r="N16" s="26"/>
      <c r="O16" s="74"/>
      <c r="P16" s="83">
        <f>(SUM(Z78:Z115))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29</v>
      </c>
      <c r="C17" s="63"/>
      <c r="D17" s="58"/>
      <c r="E17" s="67"/>
      <c r="F17" s="391" t="s">
        <v>34</v>
      </c>
      <c r="G17" s="356"/>
      <c r="H17" s="357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30</v>
      </c>
      <c r="C18" s="64"/>
      <c r="D18" s="59"/>
      <c r="E18" s="68"/>
      <c r="F18" s="369"/>
      <c r="G18" s="359"/>
      <c r="H18" s="357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31</v>
      </c>
      <c r="C19" s="65"/>
      <c r="D19" s="60"/>
      <c r="E19" s="69">
        <f>SUM(E15:E18)</f>
        <v>0</v>
      </c>
      <c r="F19" s="349" t="s">
        <v>31</v>
      </c>
      <c r="G19" s="350"/>
      <c r="H19" s="351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40</v>
      </c>
      <c r="C20" s="57"/>
      <c r="D20" s="95"/>
      <c r="E20" s="96"/>
      <c r="F20" s="352" t="s">
        <v>40</v>
      </c>
      <c r="G20" s="353"/>
      <c r="H20" s="354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41</v>
      </c>
      <c r="C21" s="51"/>
      <c r="D21" s="91"/>
      <c r="E21" s="70">
        <f>((E15*U22*0)+(E16*V22*0)+(E17*W22*0))/100</f>
        <v>0</v>
      </c>
      <c r="F21" s="355" t="s">
        <v>44</v>
      </c>
      <c r="G21" s="356"/>
      <c r="H21" s="357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42</v>
      </c>
      <c r="C22" s="34"/>
      <c r="D22" s="72"/>
      <c r="E22" s="71">
        <f>((E15*U23*0)+(E16*V23*0)+(E17*W23*0))/100</f>
        <v>0</v>
      </c>
      <c r="F22" s="355" t="s">
        <v>45</v>
      </c>
      <c r="G22" s="356"/>
      <c r="H22" s="357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43</v>
      </c>
      <c r="C23" s="34"/>
      <c r="D23" s="72"/>
      <c r="E23" s="71">
        <f>((E15*U24*0)+(E16*V24*0)+(E17*W24*0))/100</f>
        <v>0</v>
      </c>
      <c r="F23" s="355" t="s">
        <v>46</v>
      </c>
      <c r="G23" s="356"/>
      <c r="H23" s="357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358"/>
      <c r="G24" s="359"/>
      <c r="H24" s="357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360" t="s">
        <v>31</v>
      </c>
      <c r="G25" s="350"/>
      <c r="H25" s="357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52</v>
      </c>
      <c r="C26" s="98"/>
      <c r="D26" s="100"/>
      <c r="E26" s="106"/>
      <c r="F26" s="352" t="s">
        <v>35</v>
      </c>
      <c r="G26" s="361"/>
      <c r="H26" s="362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363" t="s">
        <v>36</v>
      </c>
      <c r="G27" s="336"/>
      <c r="H27" s="364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365" t="s">
        <v>37</v>
      </c>
      <c r="G28" s="366"/>
      <c r="H28" s="208">
        <f>P27-SUM('SO 15307'!K78:'SO 15307'!K115)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367" t="s">
        <v>38</v>
      </c>
      <c r="G29" s="368"/>
      <c r="H29" s="33">
        <f>SUM('SO 15307'!K78:'SO 15307'!K115)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347" t="s">
        <v>39</v>
      </c>
      <c r="G30" s="348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336"/>
      <c r="G31" s="337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50</v>
      </c>
      <c r="C32" s="102"/>
      <c r="D32" s="19"/>
      <c r="E32" s="111" t="s">
        <v>51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6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6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6"/>
    </row>
    <row r="42" spans="1:23" x14ac:dyDescent="0.25">
      <c r="A42" s="131"/>
      <c r="B42" s="19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6"/>
    </row>
    <row r="43" spans="1:23" x14ac:dyDescent="0.25">
      <c r="A43" s="131"/>
      <c r="B43" s="19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1"/>
      <c r="B44" s="340" t="s">
        <v>0</v>
      </c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1"/>
      <c r="S44" s="341"/>
      <c r="T44" s="341"/>
      <c r="U44" s="341"/>
      <c r="V44" s="342"/>
      <c r="W44" s="53"/>
    </row>
    <row r="45" spans="1:23" x14ac:dyDescent="0.25">
      <c r="A45" s="131"/>
      <c r="B45" s="19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194"/>
      <c r="B46" s="316" t="s">
        <v>22</v>
      </c>
      <c r="C46" s="317"/>
      <c r="D46" s="317"/>
      <c r="E46" s="318"/>
      <c r="F46" s="343" t="s">
        <v>19</v>
      </c>
      <c r="G46" s="317"/>
      <c r="H46" s="318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194"/>
      <c r="B47" s="316" t="s">
        <v>23</v>
      </c>
      <c r="C47" s="317"/>
      <c r="D47" s="317"/>
      <c r="E47" s="318"/>
      <c r="F47" s="343" t="s">
        <v>17</v>
      </c>
      <c r="G47" s="317"/>
      <c r="H47" s="318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194"/>
      <c r="B48" s="316" t="s">
        <v>24</v>
      </c>
      <c r="C48" s="317"/>
      <c r="D48" s="317"/>
      <c r="E48" s="318"/>
      <c r="F48" s="343" t="s">
        <v>56</v>
      </c>
      <c r="G48" s="317"/>
      <c r="H48" s="318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194"/>
      <c r="B49" s="344" t="s">
        <v>1</v>
      </c>
      <c r="C49" s="345"/>
      <c r="D49" s="345"/>
      <c r="E49" s="345"/>
      <c r="F49" s="345"/>
      <c r="G49" s="345"/>
      <c r="H49" s="345"/>
      <c r="I49" s="346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198" t="s">
        <v>15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198" t="s">
        <v>57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338" t="s">
        <v>53</v>
      </c>
      <c r="C54" s="339"/>
      <c r="D54" s="129"/>
      <c r="E54" s="129" t="s">
        <v>47</v>
      </c>
      <c r="F54" s="129" t="s">
        <v>48</v>
      </c>
      <c r="G54" s="129" t="s">
        <v>31</v>
      </c>
      <c r="H54" s="129" t="s">
        <v>54</v>
      </c>
      <c r="I54" s="129" t="s">
        <v>55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25">
      <c r="A55" s="10"/>
      <c r="B55" s="333" t="s">
        <v>58</v>
      </c>
      <c r="C55" s="322"/>
      <c r="D55" s="322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07"/>
      <c r="X55" s="139"/>
      <c r="Y55" s="139"/>
      <c r="Z55" s="139"/>
    </row>
    <row r="56" spans="1:26" x14ac:dyDescent="0.25">
      <c r="A56" s="10"/>
      <c r="B56" s="334" t="s">
        <v>59</v>
      </c>
      <c r="C56" s="335"/>
      <c r="D56" s="335"/>
      <c r="E56" s="140">
        <f>'SO 15307'!L86</f>
        <v>0</v>
      </c>
      <c r="F56" s="140">
        <f>'SO 15307'!M86</f>
        <v>0</v>
      </c>
      <c r="G56" s="140">
        <f>'SO 15307'!I86</f>
        <v>0</v>
      </c>
      <c r="H56" s="141">
        <f>'SO 15307'!S86</f>
        <v>0</v>
      </c>
      <c r="I56" s="141">
        <f>'SO 15307'!V86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07"/>
      <c r="X56" s="139"/>
      <c r="Y56" s="139"/>
      <c r="Z56" s="139"/>
    </row>
    <row r="57" spans="1:26" x14ac:dyDescent="0.25">
      <c r="A57" s="10"/>
      <c r="B57" s="334" t="s">
        <v>60</v>
      </c>
      <c r="C57" s="335"/>
      <c r="D57" s="335"/>
      <c r="E57" s="140">
        <f>'SO 15307'!L96</f>
        <v>0</v>
      </c>
      <c r="F57" s="140">
        <f>'SO 15307'!M96</f>
        <v>0</v>
      </c>
      <c r="G57" s="140">
        <f>'SO 15307'!I96</f>
        <v>0</v>
      </c>
      <c r="H57" s="141">
        <f>'SO 15307'!S96</f>
        <v>352.18</v>
      </c>
      <c r="I57" s="141">
        <f>'SO 15307'!V96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07"/>
      <c r="X57" s="139"/>
      <c r="Y57" s="139"/>
      <c r="Z57" s="139"/>
    </row>
    <row r="58" spans="1:26" x14ac:dyDescent="0.25">
      <c r="A58" s="10"/>
      <c r="B58" s="334" t="s">
        <v>61</v>
      </c>
      <c r="C58" s="335"/>
      <c r="D58" s="335"/>
      <c r="E58" s="140">
        <f>'SO 15307'!L101</f>
        <v>0</v>
      </c>
      <c r="F58" s="140">
        <f>'SO 15307'!M101</f>
        <v>0</v>
      </c>
      <c r="G58" s="140">
        <f>'SO 15307'!I101</f>
        <v>0</v>
      </c>
      <c r="H58" s="141">
        <f>'SO 15307'!S101</f>
        <v>1.78</v>
      </c>
      <c r="I58" s="141">
        <f>'SO 15307'!V101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07"/>
      <c r="X58" s="139"/>
      <c r="Y58" s="139"/>
      <c r="Z58" s="139"/>
    </row>
    <row r="59" spans="1:26" x14ac:dyDescent="0.25">
      <c r="A59" s="10"/>
      <c r="B59" s="334" t="s">
        <v>62</v>
      </c>
      <c r="C59" s="335"/>
      <c r="D59" s="335"/>
      <c r="E59" s="140">
        <f>'SO 15307'!L109</f>
        <v>0</v>
      </c>
      <c r="F59" s="140">
        <f>'SO 15307'!M109</f>
        <v>0</v>
      </c>
      <c r="G59" s="140">
        <f>'SO 15307'!I109</f>
        <v>0</v>
      </c>
      <c r="H59" s="141">
        <f>'SO 15307'!S109</f>
        <v>0</v>
      </c>
      <c r="I59" s="141">
        <f>'SO 15307'!V109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07"/>
      <c r="X59" s="139"/>
      <c r="Y59" s="139"/>
      <c r="Z59" s="139"/>
    </row>
    <row r="60" spans="1:26" x14ac:dyDescent="0.25">
      <c r="A60" s="10"/>
      <c r="B60" s="334" t="s">
        <v>63</v>
      </c>
      <c r="C60" s="335"/>
      <c r="D60" s="335"/>
      <c r="E60" s="140">
        <f>'SO 15307'!L113</f>
        <v>0</v>
      </c>
      <c r="F60" s="140">
        <f>'SO 15307'!M113</f>
        <v>0</v>
      </c>
      <c r="G60" s="140">
        <f>'SO 15307'!I113</f>
        <v>0</v>
      </c>
      <c r="H60" s="141">
        <f>'SO 15307'!S113</f>
        <v>0</v>
      </c>
      <c r="I60" s="141">
        <f>'SO 15307'!V113</f>
        <v>0</v>
      </c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07"/>
      <c r="X60" s="139"/>
      <c r="Y60" s="139"/>
      <c r="Z60" s="139"/>
    </row>
    <row r="61" spans="1:26" x14ac:dyDescent="0.25">
      <c r="A61" s="10"/>
      <c r="B61" s="323" t="s">
        <v>58</v>
      </c>
      <c r="C61" s="315"/>
      <c r="D61" s="315"/>
      <c r="E61" s="142">
        <f>'SO 15307'!L115</f>
        <v>0</v>
      </c>
      <c r="F61" s="142">
        <f>'SO 15307'!M115</f>
        <v>0</v>
      </c>
      <c r="G61" s="142">
        <f>'SO 15307'!I115</f>
        <v>0</v>
      </c>
      <c r="H61" s="143">
        <f>'SO 15307'!S115</f>
        <v>353.96</v>
      </c>
      <c r="I61" s="143">
        <f>'SO 15307'!V115</f>
        <v>0</v>
      </c>
      <c r="J61" s="143"/>
      <c r="K61" s="143"/>
      <c r="L61" s="143"/>
      <c r="M61" s="143"/>
      <c r="N61" s="143"/>
      <c r="O61" s="143"/>
      <c r="P61" s="143"/>
      <c r="Q61" s="139"/>
      <c r="R61" s="139"/>
      <c r="S61" s="139"/>
      <c r="T61" s="139"/>
      <c r="U61" s="139"/>
      <c r="V61" s="152"/>
      <c r="W61" s="207"/>
      <c r="X61" s="139"/>
      <c r="Y61" s="139"/>
      <c r="Z61" s="139"/>
    </row>
    <row r="62" spans="1:26" x14ac:dyDescent="0.25">
      <c r="A62" s="1"/>
      <c r="B62" s="199"/>
      <c r="C62" s="1"/>
      <c r="D62" s="1"/>
      <c r="E62" s="133"/>
      <c r="F62" s="133"/>
      <c r="G62" s="133"/>
      <c r="H62" s="134"/>
      <c r="I62" s="134"/>
      <c r="J62" s="134"/>
      <c r="K62" s="134"/>
      <c r="L62" s="134"/>
      <c r="M62" s="134"/>
      <c r="N62" s="134"/>
      <c r="O62" s="134"/>
      <c r="P62" s="134"/>
      <c r="V62" s="153"/>
      <c r="W62" s="53"/>
    </row>
    <row r="63" spans="1:26" x14ac:dyDescent="0.25">
      <c r="A63" s="144"/>
      <c r="B63" s="324" t="s">
        <v>64</v>
      </c>
      <c r="C63" s="325"/>
      <c r="D63" s="325"/>
      <c r="E63" s="146">
        <f>'SO 15307'!L116</f>
        <v>0</v>
      </c>
      <c r="F63" s="146">
        <f>'SO 15307'!M116</f>
        <v>0</v>
      </c>
      <c r="G63" s="146">
        <f>'SO 15307'!I116</f>
        <v>0</v>
      </c>
      <c r="H63" s="147">
        <f>'SO 15307'!S116</f>
        <v>353.96</v>
      </c>
      <c r="I63" s="147">
        <f>'SO 15307'!V116</f>
        <v>0</v>
      </c>
      <c r="J63" s="148"/>
      <c r="K63" s="148"/>
      <c r="L63" s="148"/>
      <c r="M63" s="148"/>
      <c r="N63" s="148"/>
      <c r="O63" s="148"/>
      <c r="P63" s="148"/>
      <c r="Q63" s="149"/>
      <c r="R63" s="149"/>
      <c r="S63" s="149"/>
      <c r="T63" s="149"/>
      <c r="U63" s="149"/>
      <c r="V63" s="154"/>
      <c r="W63" s="207"/>
      <c r="X63" s="145"/>
      <c r="Y63" s="145"/>
      <c r="Z63" s="145"/>
    </row>
    <row r="64" spans="1:26" x14ac:dyDescent="0.25">
      <c r="A64" s="15"/>
      <c r="B64" s="42"/>
      <c r="C64" s="3"/>
      <c r="D64" s="3"/>
      <c r="E64" s="14"/>
      <c r="F64" s="14"/>
      <c r="G64" s="14"/>
      <c r="H64" s="155"/>
      <c r="I64" s="155"/>
      <c r="J64" s="155"/>
      <c r="K64" s="155"/>
      <c r="L64" s="155"/>
      <c r="M64" s="155"/>
      <c r="N64" s="155"/>
      <c r="O64" s="155"/>
      <c r="P64" s="155"/>
      <c r="Q64" s="11"/>
      <c r="R64" s="11"/>
      <c r="S64" s="11"/>
      <c r="T64" s="11"/>
      <c r="U64" s="11"/>
      <c r="V64" s="11"/>
      <c r="W64" s="53"/>
    </row>
    <row r="65" spans="1:26" x14ac:dyDescent="0.25">
      <c r="A65" s="15"/>
      <c r="B65" s="42"/>
      <c r="C65" s="3"/>
      <c r="D65" s="3"/>
      <c r="E65" s="14"/>
      <c r="F65" s="14"/>
      <c r="G65" s="14"/>
      <c r="H65" s="155"/>
      <c r="I65" s="155"/>
      <c r="J65" s="155"/>
      <c r="K65" s="155"/>
      <c r="L65" s="155"/>
      <c r="M65" s="155"/>
      <c r="N65" s="155"/>
      <c r="O65" s="155"/>
      <c r="P65" s="155"/>
      <c r="Q65" s="11"/>
      <c r="R65" s="11"/>
      <c r="S65" s="11"/>
      <c r="T65" s="11"/>
      <c r="U65" s="11"/>
      <c r="V65" s="11"/>
      <c r="W65" s="53"/>
    </row>
    <row r="66" spans="1:26" x14ac:dyDescent="0.25">
      <c r="A66" s="15"/>
      <c r="B66" s="38"/>
      <c r="C66" s="8"/>
      <c r="D66" s="8"/>
      <c r="E66" s="27"/>
      <c r="F66" s="27"/>
      <c r="G66" s="27"/>
      <c r="H66" s="156"/>
      <c r="I66" s="156"/>
      <c r="J66" s="156"/>
      <c r="K66" s="156"/>
      <c r="L66" s="156"/>
      <c r="M66" s="156"/>
      <c r="N66" s="156"/>
      <c r="O66" s="156"/>
      <c r="P66" s="156"/>
      <c r="Q66" s="16"/>
      <c r="R66" s="16"/>
      <c r="S66" s="16"/>
      <c r="T66" s="16"/>
      <c r="U66" s="16"/>
      <c r="V66" s="16"/>
      <c r="W66" s="53"/>
    </row>
    <row r="67" spans="1:26" ht="34.9" customHeight="1" x14ac:dyDescent="0.25">
      <c r="A67" s="1"/>
      <c r="B67" s="326" t="s">
        <v>65</v>
      </c>
      <c r="C67" s="327"/>
      <c r="D67" s="327"/>
      <c r="E67" s="327"/>
      <c r="F67" s="327"/>
      <c r="G67" s="327"/>
      <c r="H67" s="327"/>
      <c r="I67" s="327"/>
      <c r="J67" s="327"/>
      <c r="K67" s="327"/>
      <c r="L67" s="327"/>
      <c r="M67" s="327"/>
      <c r="N67" s="327"/>
      <c r="O67" s="327"/>
      <c r="P67" s="327"/>
      <c r="Q67" s="327"/>
      <c r="R67" s="327"/>
      <c r="S67" s="327"/>
      <c r="T67" s="327"/>
      <c r="U67" s="327"/>
      <c r="V67" s="327"/>
      <c r="W67" s="53"/>
    </row>
    <row r="68" spans="1:26" x14ac:dyDescent="0.25">
      <c r="A68" s="15"/>
      <c r="B68" s="97"/>
      <c r="C68" s="19"/>
      <c r="D68" s="19"/>
      <c r="E68" s="99"/>
      <c r="F68" s="99"/>
      <c r="G68" s="99"/>
      <c r="H68" s="170"/>
      <c r="I68" s="170"/>
      <c r="J68" s="170"/>
      <c r="K68" s="170"/>
      <c r="L68" s="170"/>
      <c r="M68" s="170"/>
      <c r="N68" s="170"/>
      <c r="O68" s="170"/>
      <c r="P68" s="170"/>
      <c r="Q68" s="20"/>
      <c r="R68" s="20"/>
      <c r="S68" s="20"/>
      <c r="T68" s="20"/>
      <c r="U68" s="20"/>
      <c r="V68" s="20"/>
      <c r="W68" s="53"/>
    </row>
    <row r="69" spans="1:26" ht="19.899999999999999" customHeight="1" x14ac:dyDescent="0.25">
      <c r="A69" s="194"/>
      <c r="B69" s="330" t="s">
        <v>22</v>
      </c>
      <c r="C69" s="331"/>
      <c r="D69" s="331"/>
      <c r="E69" s="332"/>
      <c r="F69" s="168"/>
      <c r="G69" s="168"/>
      <c r="H69" s="169" t="s">
        <v>76</v>
      </c>
      <c r="I69" s="319" t="s">
        <v>77</v>
      </c>
      <c r="J69" s="320"/>
      <c r="K69" s="320"/>
      <c r="L69" s="320"/>
      <c r="M69" s="320"/>
      <c r="N69" s="320"/>
      <c r="O69" s="320"/>
      <c r="P69" s="321"/>
      <c r="Q69" s="18"/>
      <c r="R69" s="18"/>
      <c r="S69" s="18"/>
      <c r="T69" s="18"/>
      <c r="U69" s="18"/>
      <c r="V69" s="18"/>
      <c r="W69" s="53"/>
    </row>
    <row r="70" spans="1:26" ht="19.899999999999999" customHeight="1" x14ac:dyDescent="0.25">
      <c r="A70" s="194"/>
      <c r="B70" s="316" t="s">
        <v>23</v>
      </c>
      <c r="C70" s="317"/>
      <c r="D70" s="317"/>
      <c r="E70" s="318"/>
      <c r="F70" s="164"/>
      <c r="G70" s="164"/>
      <c r="H70" s="165" t="s">
        <v>17</v>
      </c>
      <c r="I70" s="165"/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899999999999999" customHeight="1" x14ac:dyDescent="0.25">
      <c r="A71" s="194"/>
      <c r="B71" s="316" t="s">
        <v>24</v>
      </c>
      <c r="C71" s="317"/>
      <c r="D71" s="317"/>
      <c r="E71" s="318"/>
      <c r="F71" s="164"/>
      <c r="G71" s="164"/>
      <c r="H71" s="165" t="s">
        <v>78</v>
      </c>
      <c r="I71" s="165" t="s">
        <v>21</v>
      </c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899999999999999" customHeight="1" x14ac:dyDescent="0.25">
      <c r="A72" s="15"/>
      <c r="B72" s="198" t="s">
        <v>79</v>
      </c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899999999999999" customHeight="1" x14ac:dyDescent="0.25">
      <c r="A73" s="15"/>
      <c r="B73" s="198" t="s">
        <v>15</v>
      </c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899999999999999" customHeight="1" x14ac:dyDescent="0.25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899999999999999" customHeight="1" x14ac:dyDescent="0.25">
      <c r="A75" s="15"/>
      <c r="B75" s="42"/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ht="19.899999999999999" customHeight="1" x14ac:dyDescent="0.25">
      <c r="A76" s="15"/>
      <c r="B76" s="200" t="s">
        <v>57</v>
      </c>
      <c r="C76" s="166"/>
      <c r="D76" s="166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x14ac:dyDescent="0.25">
      <c r="A77" s="2"/>
      <c r="B77" s="201" t="s">
        <v>66</v>
      </c>
      <c r="C77" s="129" t="s">
        <v>67</v>
      </c>
      <c r="D77" s="129" t="s">
        <v>68</v>
      </c>
      <c r="E77" s="157"/>
      <c r="F77" s="157" t="s">
        <v>69</v>
      </c>
      <c r="G77" s="157" t="s">
        <v>70</v>
      </c>
      <c r="H77" s="158" t="s">
        <v>71</v>
      </c>
      <c r="I77" s="158" t="s">
        <v>72</v>
      </c>
      <c r="J77" s="158"/>
      <c r="K77" s="158"/>
      <c r="L77" s="158"/>
      <c r="M77" s="158"/>
      <c r="N77" s="158"/>
      <c r="O77" s="158"/>
      <c r="P77" s="158" t="s">
        <v>73</v>
      </c>
      <c r="Q77" s="159"/>
      <c r="R77" s="159"/>
      <c r="S77" s="129" t="s">
        <v>74</v>
      </c>
      <c r="T77" s="160"/>
      <c r="U77" s="160"/>
      <c r="V77" s="129" t="s">
        <v>75</v>
      </c>
      <c r="W77" s="53"/>
    </row>
    <row r="78" spans="1:26" x14ac:dyDescent="0.25">
      <c r="A78" s="10"/>
      <c r="B78" s="202"/>
      <c r="C78" s="171"/>
      <c r="D78" s="322" t="s">
        <v>58</v>
      </c>
      <c r="E78" s="322"/>
      <c r="F78" s="136"/>
      <c r="G78" s="172"/>
      <c r="H78" s="136"/>
      <c r="I78" s="136"/>
      <c r="J78" s="137"/>
      <c r="K78" s="137"/>
      <c r="L78" s="137"/>
      <c r="M78" s="137"/>
      <c r="N78" s="137"/>
      <c r="O78" s="137"/>
      <c r="P78" s="137"/>
      <c r="Q78" s="135"/>
      <c r="R78" s="135"/>
      <c r="S78" s="135"/>
      <c r="T78" s="135"/>
      <c r="U78" s="135"/>
      <c r="V78" s="188"/>
      <c r="W78" s="207"/>
      <c r="X78" s="139"/>
      <c r="Y78" s="139"/>
      <c r="Z78" s="139"/>
    </row>
    <row r="79" spans="1:26" x14ac:dyDescent="0.25">
      <c r="A79" s="10"/>
      <c r="B79" s="203"/>
      <c r="C79" s="174">
        <v>1</v>
      </c>
      <c r="D79" s="313" t="s">
        <v>59</v>
      </c>
      <c r="E79" s="313"/>
      <c r="F79" s="140"/>
      <c r="G79" s="173"/>
      <c r="H79" s="140"/>
      <c r="I79" s="140"/>
      <c r="J79" s="141"/>
      <c r="K79" s="141"/>
      <c r="L79" s="141"/>
      <c r="M79" s="141"/>
      <c r="N79" s="141"/>
      <c r="O79" s="141"/>
      <c r="P79" s="141"/>
      <c r="Q79" s="10"/>
      <c r="R79" s="10"/>
      <c r="S79" s="10"/>
      <c r="T79" s="10"/>
      <c r="U79" s="10"/>
      <c r="V79" s="189"/>
      <c r="W79" s="207"/>
      <c r="X79" s="139"/>
      <c r="Y79" s="139"/>
      <c r="Z79" s="139"/>
    </row>
    <row r="80" spans="1:26" ht="25.15" customHeight="1" x14ac:dyDescent="0.25">
      <c r="A80" s="181"/>
      <c r="B80" s="204">
        <v>1</v>
      </c>
      <c r="C80" s="182" t="s">
        <v>80</v>
      </c>
      <c r="D80" s="314" t="s">
        <v>81</v>
      </c>
      <c r="E80" s="314"/>
      <c r="F80" s="176" t="s">
        <v>82</v>
      </c>
      <c r="G80" s="177">
        <v>17.399999999999999</v>
      </c>
      <c r="H80" s="176"/>
      <c r="I80" s="176">
        <f t="shared" ref="I80:I85" si="0">ROUND(G80*(H80),2)</f>
        <v>0</v>
      </c>
      <c r="J80" s="178">
        <f t="shared" ref="J80:J85" si="1">ROUND(G80*(N80),2)</f>
        <v>65.599999999999994</v>
      </c>
      <c r="K80" s="179">
        <f t="shared" ref="K80:K85" si="2">ROUND(G80*(O80),2)</f>
        <v>0</v>
      </c>
      <c r="L80" s="179"/>
      <c r="M80" s="179">
        <f>ROUND(G80*(H80),2)</f>
        <v>0</v>
      </c>
      <c r="N80" s="179">
        <v>3.77</v>
      </c>
      <c r="O80" s="179"/>
      <c r="P80" s="183"/>
      <c r="Q80" s="183"/>
      <c r="R80" s="183"/>
      <c r="S80" s="180">
        <f t="shared" ref="S80:S85" si="3">ROUND(G80*(P80),3)</f>
        <v>0</v>
      </c>
      <c r="T80" s="180"/>
      <c r="U80" s="180"/>
      <c r="V80" s="190"/>
      <c r="W80" s="53"/>
      <c r="Z80">
        <v>0</v>
      </c>
    </row>
    <row r="81" spans="1:26" ht="34.9" customHeight="1" x14ac:dyDescent="0.25">
      <c r="A81" s="181"/>
      <c r="B81" s="204">
        <v>2</v>
      </c>
      <c r="C81" s="182" t="s">
        <v>83</v>
      </c>
      <c r="D81" s="314" t="s">
        <v>84</v>
      </c>
      <c r="E81" s="314"/>
      <c r="F81" s="176" t="s">
        <v>85</v>
      </c>
      <c r="G81" s="177">
        <v>80</v>
      </c>
      <c r="H81" s="176"/>
      <c r="I81" s="176">
        <f t="shared" si="0"/>
        <v>0</v>
      </c>
      <c r="J81" s="178">
        <f t="shared" si="1"/>
        <v>314.39999999999998</v>
      </c>
      <c r="K81" s="179">
        <f t="shared" si="2"/>
        <v>0</v>
      </c>
      <c r="L81" s="179"/>
      <c r="M81" s="179">
        <f>ROUND(G81*(H81),2)</f>
        <v>0</v>
      </c>
      <c r="N81" s="179">
        <v>3.93</v>
      </c>
      <c r="O81" s="179"/>
      <c r="P81" s="183">
        <v>1.0000000000000001E-5</v>
      </c>
      <c r="Q81" s="183"/>
      <c r="R81" s="183">
        <v>1.0000000000000001E-5</v>
      </c>
      <c r="S81" s="180">
        <f t="shared" si="3"/>
        <v>1E-3</v>
      </c>
      <c r="T81" s="180"/>
      <c r="U81" s="180"/>
      <c r="V81" s="190"/>
      <c r="W81" s="53"/>
      <c r="Z81">
        <v>0</v>
      </c>
    </row>
    <row r="82" spans="1:26" ht="25.15" customHeight="1" x14ac:dyDescent="0.25">
      <c r="A82" s="181"/>
      <c r="B82" s="204">
        <v>3</v>
      </c>
      <c r="C82" s="182" t="s">
        <v>86</v>
      </c>
      <c r="D82" s="314" t="s">
        <v>87</v>
      </c>
      <c r="E82" s="314"/>
      <c r="F82" s="176" t="s">
        <v>82</v>
      </c>
      <c r="G82" s="177">
        <v>4.8</v>
      </c>
      <c r="H82" s="176"/>
      <c r="I82" s="176">
        <f t="shared" si="0"/>
        <v>0</v>
      </c>
      <c r="J82" s="178">
        <f t="shared" si="1"/>
        <v>57.41</v>
      </c>
      <c r="K82" s="179">
        <f t="shared" si="2"/>
        <v>0</v>
      </c>
      <c r="L82" s="179">
        <f>ROUND(G82*(H82),2)</f>
        <v>0</v>
      </c>
      <c r="M82" s="179"/>
      <c r="N82" s="179">
        <v>11.96</v>
      </c>
      <c r="O82" s="179"/>
      <c r="P82" s="183"/>
      <c r="Q82" s="183"/>
      <c r="R82" s="183"/>
      <c r="S82" s="180">
        <f t="shared" si="3"/>
        <v>0</v>
      </c>
      <c r="T82" s="180"/>
      <c r="U82" s="180"/>
      <c r="V82" s="190"/>
      <c r="W82" s="53"/>
      <c r="Z82">
        <v>0</v>
      </c>
    </row>
    <row r="83" spans="1:26" ht="25.15" customHeight="1" x14ac:dyDescent="0.25">
      <c r="A83" s="181"/>
      <c r="B83" s="204">
        <v>4</v>
      </c>
      <c r="C83" s="182" t="s">
        <v>88</v>
      </c>
      <c r="D83" s="314" t="s">
        <v>89</v>
      </c>
      <c r="E83" s="314"/>
      <c r="F83" s="176" t="s">
        <v>82</v>
      </c>
      <c r="G83" s="177">
        <v>2.4</v>
      </c>
      <c r="H83" s="176"/>
      <c r="I83" s="176">
        <f t="shared" si="0"/>
        <v>0</v>
      </c>
      <c r="J83" s="178">
        <f t="shared" si="1"/>
        <v>2.88</v>
      </c>
      <c r="K83" s="179">
        <f t="shared" si="2"/>
        <v>0</v>
      </c>
      <c r="L83" s="179">
        <f>ROUND(G83*(H83),2)</f>
        <v>0</v>
      </c>
      <c r="M83" s="179"/>
      <c r="N83" s="179">
        <v>1.2</v>
      </c>
      <c r="O83" s="179"/>
      <c r="P83" s="183"/>
      <c r="Q83" s="183"/>
      <c r="R83" s="183"/>
      <c r="S83" s="180">
        <f t="shared" si="3"/>
        <v>0</v>
      </c>
      <c r="T83" s="180"/>
      <c r="U83" s="180"/>
      <c r="V83" s="190"/>
      <c r="W83" s="53"/>
      <c r="Z83">
        <v>0</v>
      </c>
    </row>
    <row r="84" spans="1:26" ht="25.15" customHeight="1" x14ac:dyDescent="0.25">
      <c r="A84" s="181"/>
      <c r="B84" s="204">
        <v>5</v>
      </c>
      <c r="C84" s="182" t="s">
        <v>80</v>
      </c>
      <c r="D84" s="314" t="s">
        <v>81</v>
      </c>
      <c r="E84" s="314"/>
      <c r="F84" s="176" t="s">
        <v>82</v>
      </c>
      <c r="G84" s="177">
        <v>4.8</v>
      </c>
      <c r="H84" s="176"/>
      <c r="I84" s="176">
        <f t="shared" si="0"/>
        <v>0</v>
      </c>
      <c r="J84" s="178">
        <f t="shared" si="1"/>
        <v>18.100000000000001</v>
      </c>
      <c r="K84" s="179">
        <f t="shared" si="2"/>
        <v>0</v>
      </c>
      <c r="L84" s="179">
        <f>ROUND(G84*(H84),2)</f>
        <v>0</v>
      </c>
      <c r="M84" s="179"/>
      <c r="N84" s="179">
        <v>3.77</v>
      </c>
      <c r="O84" s="179"/>
      <c r="P84" s="183"/>
      <c r="Q84" s="183"/>
      <c r="R84" s="183"/>
      <c r="S84" s="180">
        <f t="shared" si="3"/>
        <v>0</v>
      </c>
      <c r="T84" s="180"/>
      <c r="U84" s="180"/>
      <c r="V84" s="190"/>
      <c r="W84" s="53"/>
      <c r="Z84">
        <v>0</v>
      </c>
    </row>
    <row r="85" spans="1:26" ht="25.15" customHeight="1" x14ac:dyDescent="0.25">
      <c r="A85" s="181"/>
      <c r="B85" s="204">
        <v>6</v>
      </c>
      <c r="C85" s="182" t="s">
        <v>90</v>
      </c>
      <c r="D85" s="314" t="s">
        <v>91</v>
      </c>
      <c r="E85" s="314"/>
      <c r="F85" s="176" t="s">
        <v>82</v>
      </c>
      <c r="G85" s="177">
        <v>4.8</v>
      </c>
      <c r="H85" s="176"/>
      <c r="I85" s="176">
        <f t="shared" si="0"/>
        <v>0</v>
      </c>
      <c r="J85" s="178">
        <f t="shared" si="1"/>
        <v>5.09</v>
      </c>
      <c r="K85" s="179">
        <f t="shared" si="2"/>
        <v>0</v>
      </c>
      <c r="L85" s="179">
        <f>ROUND(G85*(H85),2)</f>
        <v>0</v>
      </c>
      <c r="M85" s="179"/>
      <c r="N85" s="179">
        <v>1.06</v>
      </c>
      <c r="O85" s="179"/>
      <c r="P85" s="183"/>
      <c r="Q85" s="183"/>
      <c r="R85" s="183"/>
      <c r="S85" s="180">
        <f t="shared" si="3"/>
        <v>0</v>
      </c>
      <c r="T85" s="180"/>
      <c r="U85" s="180"/>
      <c r="V85" s="190"/>
      <c r="W85" s="53"/>
      <c r="Z85">
        <v>0</v>
      </c>
    </row>
    <row r="86" spans="1:26" x14ac:dyDescent="0.25">
      <c r="A86" s="10"/>
      <c r="B86" s="203"/>
      <c r="C86" s="174">
        <v>1</v>
      </c>
      <c r="D86" s="313" t="s">
        <v>59</v>
      </c>
      <c r="E86" s="313"/>
      <c r="F86" s="140"/>
      <c r="G86" s="173"/>
      <c r="H86" s="140"/>
      <c r="I86" s="142">
        <f>ROUND((SUM(I79:I85))/1,2)</f>
        <v>0</v>
      </c>
      <c r="J86" s="141"/>
      <c r="K86" s="141"/>
      <c r="L86" s="141">
        <f>ROUND((SUM(L79:L85))/1,2)</f>
        <v>0</v>
      </c>
      <c r="M86" s="141">
        <f>ROUND((SUM(M79:M85))/1,2)</f>
        <v>0</v>
      </c>
      <c r="N86" s="141"/>
      <c r="O86" s="141"/>
      <c r="P86" s="141"/>
      <c r="Q86" s="10"/>
      <c r="R86" s="10"/>
      <c r="S86" s="10">
        <f>ROUND((SUM(S79:S85))/1,2)</f>
        <v>0</v>
      </c>
      <c r="T86" s="10"/>
      <c r="U86" s="10"/>
      <c r="V86" s="191">
        <f>ROUND((SUM(V79:V85))/1,2)</f>
        <v>0</v>
      </c>
      <c r="W86" s="207"/>
      <c r="X86" s="139"/>
      <c r="Y86" s="139"/>
      <c r="Z86" s="139"/>
    </row>
    <row r="87" spans="1:26" x14ac:dyDescent="0.25">
      <c r="A87" s="1"/>
      <c r="B87" s="199"/>
      <c r="C87" s="1"/>
      <c r="D87" s="1"/>
      <c r="E87" s="133"/>
      <c r="F87" s="133"/>
      <c r="G87" s="167"/>
      <c r="H87" s="133"/>
      <c r="I87" s="133"/>
      <c r="J87" s="134"/>
      <c r="K87" s="134"/>
      <c r="L87" s="134"/>
      <c r="M87" s="134"/>
      <c r="N87" s="134"/>
      <c r="O87" s="134"/>
      <c r="P87" s="134"/>
      <c r="Q87" s="1"/>
      <c r="R87" s="1"/>
      <c r="S87" s="1"/>
      <c r="T87" s="1"/>
      <c r="U87" s="1"/>
      <c r="V87" s="192"/>
      <c r="W87" s="53"/>
    </row>
    <row r="88" spans="1:26" x14ac:dyDescent="0.25">
      <c r="A88" s="10"/>
      <c r="B88" s="203"/>
      <c r="C88" s="174">
        <v>5</v>
      </c>
      <c r="D88" s="313" t="s">
        <v>60</v>
      </c>
      <c r="E88" s="313"/>
      <c r="F88" s="140"/>
      <c r="G88" s="173"/>
      <c r="H88" s="140"/>
      <c r="I88" s="140"/>
      <c r="J88" s="141"/>
      <c r="K88" s="141"/>
      <c r="L88" s="141"/>
      <c r="M88" s="141"/>
      <c r="N88" s="141"/>
      <c r="O88" s="141"/>
      <c r="P88" s="141"/>
      <c r="Q88" s="10"/>
      <c r="R88" s="10"/>
      <c r="S88" s="10"/>
      <c r="T88" s="10"/>
      <c r="U88" s="10"/>
      <c r="V88" s="189"/>
      <c r="W88" s="207"/>
      <c r="X88" s="139"/>
      <c r="Y88" s="139"/>
      <c r="Z88" s="139"/>
    </row>
    <row r="89" spans="1:26" ht="25.15" customHeight="1" x14ac:dyDescent="0.25">
      <c r="A89" s="181"/>
      <c r="B89" s="204">
        <v>7</v>
      </c>
      <c r="C89" s="182" t="s">
        <v>92</v>
      </c>
      <c r="D89" s="314" t="s">
        <v>93</v>
      </c>
      <c r="E89" s="314"/>
      <c r="F89" s="176" t="s">
        <v>85</v>
      </c>
      <c r="G89" s="177">
        <v>16</v>
      </c>
      <c r="H89" s="176"/>
      <c r="I89" s="176">
        <f t="shared" ref="I89:I95" si="4">ROUND(G89*(H89),2)</f>
        <v>0</v>
      </c>
      <c r="J89" s="178">
        <f t="shared" ref="J89:J95" si="5">ROUND(G89*(N89),2)</f>
        <v>93.6</v>
      </c>
      <c r="K89" s="179">
        <f t="shared" ref="K89:K95" si="6">ROUND(G89*(O89),2)</f>
        <v>0</v>
      </c>
      <c r="L89" s="179"/>
      <c r="M89" s="179">
        <f t="shared" ref="M89:M95" si="7">ROUND(G89*(H89),2)</f>
        <v>0</v>
      </c>
      <c r="N89" s="179">
        <v>5.85</v>
      </c>
      <c r="O89" s="179"/>
      <c r="P89" s="183">
        <v>0.38624999999999998</v>
      </c>
      <c r="Q89" s="183"/>
      <c r="R89" s="183">
        <v>0.38624999999999998</v>
      </c>
      <c r="S89" s="180">
        <f t="shared" ref="S89:S95" si="8">ROUND(G89*(P89),3)</f>
        <v>6.18</v>
      </c>
      <c r="T89" s="180"/>
      <c r="U89" s="180"/>
      <c r="V89" s="190"/>
      <c r="W89" s="53"/>
      <c r="Z89">
        <v>0</v>
      </c>
    </row>
    <row r="90" spans="1:26" ht="25.15" customHeight="1" x14ac:dyDescent="0.25">
      <c r="A90" s="181"/>
      <c r="B90" s="204">
        <v>8</v>
      </c>
      <c r="C90" s="182" t="s">
        <v>94</v>
      </c>
      <c r="D90" s="314" t="s">
        <v>95</v>
      </c>
      <c r="E90" s="314"/>
      <c r="F90" s="176" t="s">
        <v>85</v>
      </c>
      <c r="G90" s="177">
        <v>16</v>
      </c>
      <c r="H90" s="176"/>
      <c r="I90" s="176">
        <f t="shared" si="4"/>
        <v>0</v>
      </c>
      <c r="J90" s="178">
        <f t="shared" si="5"/>
        <v>72.319999999999993</v>
      </c>
      <c r="K90" s="179">
        <f t="shared" si="6"/>
        <v>0</v>
      </c>
      <c r="L90" s="179"/>
      <c r="M90" s="179">
        <f t="shared" si="7"/>
        <v>0</v>
      </c>
      <c r="N90" s="179">
        <v>4.5199999999999996</v>
      </c>
      <c r="O90" s="179"/>
      <c r="P90" s="183">
        <v>0.27994000000000002</v>
      </c>
      <c r="Q90" s="183"/>
      <c r="R90" s="183">
        <v>0.27994000000000002</v>
      </c>
      <c r="S90" s="180">
        <f t="shared" si="8"/>
        <v>4.4790000000000001</v>
      </c>
      <c r="T90" s="180"/>
      <c r="U90" s="180"/>
      <c r="V90" s="190"/>
      <c r="W90" s="53"/>
      <c r="Z90">
        <v>0</v>
      </c>
    </row>
    <row r="91" spans="1:26" ht="25.15" customHeight="1" x14ac:dyDescent="0.25">
      <c r="A91" s="181"/>
      <c r="B91" s="204">
        <v>9</v>
      </c>
      <c r="C91" s="182" t="s">
        <v>96</v>
      </c>
      <c r="D91" s="314" t="s">
        <v>97</v>
      </c>
      <c r="E91" s="314"/>
      <c r="F91" s="176" t="s">
        <v>85</v>
      </c>
      <c r="G91" s="177">
        <v>870</v>
      </c>
      <c r="H91" s="176"/>
      <c r="I91" s="176">
        <f t="shared" si="4"/>
        <v>0</v>
      </c>
      <c r="J91" s="178">
        <f t="shared" si="5"/>
        <v>9239.4</v>
      </c>
      <c r="K91" s="179">
        <f t="shared" si="6"/>
        <v>0</v>
      </c>
      <c r="L91" s="179"/>
      <c r="M91" s="179">
        <f t="shared" si="7"/>
        <v>0</v>
      </c>
      <c r="N91" s="179">
        <v>10.62</v>
      </c>
      <c r="O91" s="179"/>
      <c r="P91" s="183">
        <v>0.15826000000000001</v>
      </c>
      <c r="Q91" s="183"/>
      <c r="R91" s="183">
        <v>0.15826000000000001</v>
      </c>
      <c r="S91" s="180">
        <f t="shared" si="8"/>
        <v>137.68600000000001</v>
      </c>
      <c r="T91" s="180"/>
      <c r="U91" s="180"/>
      <c r="V91" s="190"/>
      <c r="W91" s="53"/>
      <c r="Z91">
        <v>0</v>
      </c>
    </row>
    <row r="92" spans="1:26" ht="25.15" customHeight="1" x14ac:dyDescent="0.25">
      <c r="A92" s="181"/>
      <c r="B92" s="204">
        <v>10</v>
      </c>
      <c r="C92" s="182" t="s">
        <v>98</v>
      </c>
      <c r="D92" s="314" t="s">
        <v>99</v>
      </c>
      <c r="E92" s="314"/>
      <c r="F92" s="176" t="s">
        <v>85</v>
      </c>
      <c r="G92" s="177">
        <v>214</v>
      </c>
      <c r="H92" s="176"/>
      <c r="I92" s="176">
        <f t="shared" si="4"/>
        <v>0</v>
      </c>
      <c r="J92" s="178">
        <f t="shared" si="5"/>
        <v>462.24</v>
      </c>
      <c r="K92" s="179">
        <f t="shared" si="6"/>
        <v>0</v>
      </c>
      <c r="L92" s="179"/>
      <c r="M92" s="179">
        <f t="shared" si="7"/>
        <v>0</v>
      </c>
      <c r="N92" s="179">
        <v>2.16</v>
      </c>
      <c r="O92" s="179"/>
      <c r="P92" s="183">
        <v>0.1023</v>
      </c>
      <c r="Q92" s="183"/>
      <c r="R92" s="183">
        <v>0.1023</v>
      </c>
      <c r="S92" s="180">
        <f t="shared" si="8"/>
        <v>21.891999999999999</v>
      </c>
      <c r="T92" s="180"/>
      <c r="U92" s="180"/>
      <c r="V92" s="190"/>
      <c r="W92" s="53"/>
      <c r="Z92">
        <v>0</v>
      </c>
    </row>
    <row r="93" spans="1:26" ht="25.15" customHeight="1" x14ac:dyDescent="0.25">
      <c r="A93" s="181"/>
      <c r="B93" s="204">
        <v>11</v>
      </c>
      <c r="C93" s="182" t="s">
        <v>100</v>
      </c>
      <c r="D93" s="314" t="s">
        <v>101</v>
      </c>
      <c r="E93" s="314"/>
      <c r="F93" s="176" t="s">
        <v>85</v>
      </c>
      <c r="G93" s="177">
        <v>952</v>
      </c>
      <c r="H93" s="176"/>
      <c r="I93" s="176">
        <f t="shared" si="4"/>
        <v>0</v>
      </c>
      <c r="J93" s="178">
        <f t="shared" si="5"/>
        <v>276.08</v>
      </c>
      <c r="K93" s="179">
        <f t="shared" si="6"/>
        <v>0</v>
      </c>
      <c r="L93" s="179"/>
      <c r="M93" s="179">
        <f t="shared" si="7"/>
        <v>0</v>
      </c>
      <c r="N93" s="179">
        <v>0.28999999999999998</v>
      </c>
      <c r="O93" s="179"/>
      <c r="P93" s="183">
        <v>6.0999999999999997E-4</v>
      </c>
      <c r="Q93" s="183"/>
      <c r="R93" s="183">
        <v>6.0999999999999997E-4</v>
      </c>
      <c r="S93" s="180">
        <f t="shared" si="8"/>
        <v>0.58099999999999996</v>
      </c>
      <c r="T93" s="180"/>
      <c r="U93" s="180"/>
      <c r="V93" s="190"/>
      <c r="W93" s="53"/>
      <c r="Z93">
        <v>0</v>
      </c>
    </row>
    <row r="94" spans="1:26" ht="34.9" customHeight="1" x14ac:dyDescent="0.25">
      <c r="A94" s="181"/>
      <c r="B94" s="204">
        <v>12</v>
      </c>
      <c r="C94" s="182" t="s">
        <v>102</v>
      </c>
      <c r="D94" s="314" t="s">
        <v>103</v>
      </c>
      <c r="E94" s="314"/>
      <c r="F94" s="176" t="s">
        <v>85</v>
      </c>
      <c r="G94" s="177">
        <v>952</v>
      </c>
      <c r="H94" s="176"/>
      <c r="I94" s="176">
        <f t="shared" si="4"/>
        <v>0</v>
      </c>
      <c r="J94" s="178">
        <f t="shared" si="5"/>
        <v>9301.0400000000009</v>
      </c>
      <c r="K94" s="179">
        <f t="shared" si="6"/>
        <v>0</v>
      </c>
      <c r="L94" s="179"/>
      <c r="M94" s="179">
        <f t="shared" si="7"/>
        <v>0</v>
      </c>
      <c r="N94" s="179">
        <v>9.77</v>
      </c>
      <c r="O94" s="179"/>
      <c r="P94" s="183">
        <v>0.13280999999999998</v>
      </c>
      <c r="Q94" s="183"/>
      <c r="R94" s="183">
        <v>0.13280999999999998</v>
      </c>
      <c r="S94" s="180">
        <f t="shared" si="8"/>
        <v>126.435</v>
      </c>
      <c r="T94" s="180"/>
      <c r="U94" s="180"/>
      <c r="V94" s="190"/>
      <c r="W94" s="53"/>
      <c r="Z94">
        <v>0</v>
      </c>
    </row>
    <row r="95" spans="1:26" ht="25.15" customHeight="1" x14ac:dyDescent="0.25">
      <c r="A95" s="181"/>
      <c r="B95" s="204">
        <v>13</v>
      </c>
      <c r="C95" s="182" t="s">
        <v>104</v>
      </c>
      <c r="D95" s="314" t="s">
        <v>105</v>
      </c>
      <c r="E95" s="314"/>
      <c r="F95" s="175" t="s">
        <v>106</v>
      </c>
      <c r="G95" s="177">
        <v>53.531999999999996</v>
      </c>
      <c r="H95" s="176"/>
      <c r="I95" s="176">
        <f t="shared" si="4"/>
        <v>0</v>
      </c>
      <c r="J95" s="175">
        <f t="shared" si="5"/>
        <v>3028.84</v>
      </c>
      <c r="K95" s="180">
        <f t="shared" si="6"/>
        <v>0</v>
      </c>
      <c r="L95" s="180"/>
      <c r="M95" s="180">
        <f t="shared" si="7"/>
        <v>0</v>
      </c>
      <c r="N95" s="180">
        <v>56.58</v>
      </c>
      <c r="O95" s="180"/>
      <c r="P95" s="183">
        <v>1.026</v>
      </c>
      <c r="Q95" s="183"/>
      <c r="R95" s="183">
        <v>1.026</v>
      </c>
      <c r="S95" s="180">
        <f t="shared" si="8"/>
        <v>54.923999999999999</v>
      </c>
      <c r="T95" s="180"/>
      <c r="U95" s="180"/>
      <c r="V95" s="190"/>
      <c r="W95" s="53"/>
      <c r="Z95">
        <v>0</v>
      </c>
    </row>
    <row r="96" spans="1:26" x14ac:dyDescent="0.25">
      <c r="A96" s="10"/>
      <c r="B96" s="203"/>
      <c r="C96" s="174">
        <v>5</v>
      </c>
      <c r="D96" s="313" t="s">
        <v>60</v>
      </c>
      <c r="E96" s="313"/>
      <c r="F96" s="10"/>
      <c r="G96" s="173"/>
      <c r="H96" s="140"/>
      <c r="I96" s="142">
        <f>ROUND((SUM(I88:I95))/1,2)</f>
        <v>0</v>
      </c>
      <c r="J96" s="10"/>
      <c r="K96" s="10"/>
      <c r="L96" s="10">
        <f>ROUND((SUM(L88:L95))/1,2)</f>
        <v>0</v>
      </c>
      <c r="M96" s="10">
        <f>ROUND((SUM(M88:M95))/1,2)</f>
        <v>0</v>
      </c>
      <c r="N96" s="10"/>
      <c r="O96" s="10"/>
      <c r="P96" s="10"/>
      <c r="Q96" s="10"/>
      <c r="R96" s="10"/>
      <c r="S96" s="10">
        <f>ROUND((SUM(S88:S95))/1,2)</f>
        <v>352.18</v>
      </c>
      <c r="T96" s="10"/>
      <c r="U96" s="10"/>
      <c r="V96" s="191">
        <f>ROUND((SUM(V88:V95))/1,2)</f>
        <v>0</v>
      </c>
      <c r="W96" s="207"/>
      <c r="X96" s="139"/>
      <c r="Y96" s="139"/>
      <c r="Z96" s="139"/>
    </row>
    <row r="97" spans="1:26" x14ac:dyDescent="0.25">
      <c r="A97" s="1"/>
      <c r="B97" s="199"/>
      <c r="C97" s="1"/>
      <c r="D97" s="1"/>
      <c r="E97" s="1"/>
      <c r="F97" s="1"/>
      <c r="G97" s="167"/>
      <c r="H97" s="133"/>
      <c r="I97" s="13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92"/>
      <c r="W97" s="53"/>
    </row>
    <row r="98" spans="1:26" x14ac:dyDescent="0.25">
      <c r="A98" s="10"/>
      <c r="B98" s="203"/>
      <c r="C98" s="174">
        <v>8</v>
      </c>
      <c r="D98" s="313" t="s">
        <v>61</v>
      </c>
      <c r="E98" s="313"/>
      <c r="F98" s="10"/>
      <c r="G98" s="173"/>
      <c r="H98" s="140"/>
      <c r="I98" s="14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89"/>
      <c r="W98" s="207"/>
      <c r="X98" s="139"/>
      <c r="Y98" s="139"/>
      <c r="Z98" s="139"/>
    </row>
    <row r="99" spans="1:26" ht="25.15" customHeight="1" x14ac:dyDescent="0.25">
      <c r="A99" s="181"/>
      <c r="B99" s="204">
        <v>14</v>
      </c>
      <c r="C99" s="182" t="s">
        <v>107</v>
      </c>
      <c r="D99" s="314" t="s">
        <v>108</v>
      </c>
      <c r="E99" s="314"/>
      <c r="F99" s="175" t="s">
        <v>109</v>
      </c>
      <c r="G99" s="177">
        <v>2</v>
      </c>
      <c r="H99" s="176"/>
      <c r="I99" s="176">
        <f>ROUND(G99*(H99),2)</f>
        <v>0</v>
      </c>
      <c r="J99" s="175">
        <f>ROUND(G99*(N99),2)</f>
        <v>154.19999999999999</v>
      </c>
      <c r="K99" s="180">
        <f>ROUND(G99*(O99),2)</f>
        <v>0</v>
      </c>
      <c r="L99" s="180"/>
      <c r="M99" s="180">
        <f>ROUND(G99*(H99),2)</f>
        <v>0</v>
      </c>
      <c r="N99" s="180">
        <v>77.099999999999994</v>
      </c>
      <c r="O99" s="180"/>
      <c r="P99" s="183">
        <v>0.4199</v>
      </c>
      <c r="Q99" s="183"/>
      <c r="R99" s="183">
        <v>0.4199</v>
      </c>
      <c r="S99" s="180">
        <f>ROUND(G99*(P99),3)</f>
        <v>0.84</v>
      </c>
      <c r="T99" s="180"/>
      <c r="U99" s="180"/>
      <c r="V99" s="190"/>
      <c r="W99" s="53"/>
      <c r="Z99">
        <v>0</v>
      </c>
    </row>
    <row r="100" spans="1:26" ht="25.15" customHeight="1" x14ac:dyDescent="0.25">
      <c r="A100" s="181"/>
      <c r="B100" s="204">
        <v>15</v>
      </c>
      <c r="C100" s="182" t="s">
        <v>110</v>
      </c>
      <c r="D100" s="314" t="s">
        <v>111</v>
      </c>
      <c r="E100" s="314"/>
      <c r="F100" s="175" t="s">
        <v>109</v>
      </c>
      <c r="G100" s="177">
        <v>3</v>
      </c>
      <c r="H100" s="176"/>
      <c r="I100" s="176">
        <f>ROUND(G100*(H100),2)</f>
        <v>0</v>
      </c>
      <c r="J100" s="175">
        <f>ROUND(G100*(N100),2)</f>
        <v>121.59</v>
      </c>
      <c r="K100" s="180">
        <f>ROUND(G100*(O100),2)</f>
        <v>0</v>
      </c>
      <c r="L100" s="180"/>
      <c r="M100" s="180">
        <f>ROUND(G100*(H100),2)</f>
        <v>0</v>
      </c>
      <c r="N100" s="180">
        <v>40.53</v>
      </c>
      <c r="O100" s="180"/>
      <c r="P100" s="183">
        <v>0.31352999999999998</v>
      </c>
      <c r="Q100" s="183"/>
      <c r="R100" s="183">
        <v>0.31352999999999998</v>
      </c>
      <c r="S100" s="180">
        <f>ROUND(G100*(P100),3)</f>
        <v>0.94099999999999995</v>
      </c>
      <c r="T100" s="180"/>
      <c r="U100" s="180"/>
      <c r="V100" s="190"/>
      <c r="W100" s="53"/>
      <c r="Z100">
        <v>0</v>
      </c>
    </row>
    <row r="101" spans="1:26" x14ac:dyDescent="0.25">
      <c r="A101" s="10"/>
      <c r="B101" s="203"/>
      <c r="C101" s="174">
        <v>8</v>
      </c>
      <c r="D101" s="313" t="s">
        <v>61</v>
      </c>
      <c r="E101" s="313"/>
      <c r="F101" s="10"/>
      <c r="G101" s="173"/>
      <c r="H101" s="140"/>
      <c r="I101" s="142">
        <f>ROUND((SUM(I98:I100))/1,2)</f>
        <v>0</v>
      </c>
      <c r="J101" s="10"/>
      <c r="K101" s="10"/>
      <c r="L101" s="10">
        <f>ROUND((SUM(L98:L100))/1,2)</f>
        <v>0</v>
      </c>
      <c r="M101" s="10">
        <f>ROUND((SUM(M98:M100))/1,2)</f>
        <v>0</v>
      </c>
      <c r="N101" s="10"/>
      <c r="O101" s="10"/>
      <c r="P101" s="10"/>
      <c r="Q101" s="10"/>
      <c r="R101" s="10"/>
      <c r="S101" s="10">
        <f>ROUND((SUM(S98:S100))/1,2)</f>
        <v>1.78</v>
      </c>
      <c r="T101" s="10"/>
      <c r="U101" s="10"/>
      <c r="V101" s="191">
        <f>ROUND((SUM(V98:V100))/1,2)</f>
        <v>0</v>
      </c>
      <c r="W101" s="207"/>
      <c r="X101" s="139"/>
      <c r="Y101" s="139"/>
      <c r="Z101" s="139"/>
    </row>
    <row r="102" spans="1:26" x14ac:dyDescent="0.25">
      <c r="A102" s="1"/>
      <c r="B102" s="199"/>
      <c r="C102" s="1"/>
      <c r="D102" s="1"/>
      <c r="E102" s="1"/>
      <c r="F102" s="1"/>
      <c r="G102" s="167"/>
      <c r="H102" s="133"/>
      <c r="I102" s="13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92"/>
      <c r="W102" s="53"/>
    </row>
    <row r="103" spans="1:26" x14ac:dyDescent="0.25">
      <c r="A103" s="10"/>
      <c r="B103" s="203"/>
      <c r="C103" s="174">
        <v>9</v>
      </c>
      <c r="D103" s="313" t="s">
        <v>62</v>
      </c>
      <c r="E103" s="313"/>
      <c r="F103" s="10"/>
      <c r="G103" s="173"/>
      <c r="H103" s="140"/>
      <c r="I103" s="14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89"/>
      <c r="W103" s="207"/>
      <c r="X103" s="139"/>
      <c r="Y103" s="139"/>
      <c r="Z103" s="139"/>
    </row>
    <row r="104" spans="1:26" ht="25.15" customHeight="1" x14ac:dyDescent="0.25">
      <c r="A104" s="181"/>
      <c r="B104" s="204">
        <v>16</v>
      </c>
      <c r="C104" s="182" t="s">
        <v>112</v>
      </c>
      <c r="D104" s="314" t="s">
        <v>113</v>
      </c>
      <c r="E104" s="314"/>
      <c r="F104" s="175" t="s">
        <v>106</v>
      </c>
      <c r="G104" s="177">
        <v>32.08</v>
      </c>
      <c r="H104" s="176"/>
      <c r="I104" s="176">
        <f>ROUND(G104*(H104),2)</f>
        <v>0</v>
      </c>
      <c r="J104" s="175">
        <f>ROUND(G104*(N104),2)</f>
        <v>57.74</v>
      </c>
      <c r="K104" s="180">
        <f>ROUND(G104*(O104),2)</f>
        <v>0</v>
      </c>
      <c r="L104" s="180"/>
      <c r="M104" s="180">
        <f>ROUND(G104*(H104),2)</f>
        <v>0</v>
      </c>
      <c r="N104" s="180">
        <v>1.8</v>
      </c>
      <c r="O104" s="180"/>
      <c r="P104" s="183"/>
      <c r="Q104" s="183"/>
      <c r="R104" s="183"/>
      <c r="S104" s="180">
        <f>ROUND(G104*(P104),3)</f>
        <v>0</v>
      </c>
      <c r="T104" s="180"/>
      <c r="U104" s="180"/>
      <c r="V104" s="190"/>
      <c r="W104" s="53"/>
      <c r="Z104">
        <v>0</v>
      </c>
    </row>
    <row r="105" spans="1:26" ht="25.15" customHeight="1" x14ac:dyDescent="0.25">
      <c r="A105" s="181"/>
      <c r="B105" s="204">
        <v>17</v>
      </c>
      <c r="C105" s="182" t="s">
        <v>114</v>
      </c>
      <c r="D105" s="314" t="s">
        <v>115</v>
      </c>
      <c r="E105" s="314"/>
      <c r="F105" s="175" t="s">
        <v>106</v>
      </c>
      <c r="G105" s="177">
        <v>32.08</v>
      </c>
      <c r="H105" s="176"/>
      <c r="I105" s="176">
        <f>ROUND(G105*(H105),2)</f>
        <v>0</v>
      </c>
      <c r="J105" s="175">
        <f>ROUND(G105*(N105),2)</f>
        <v>34.97</v>
      </c>
      <c r="K105" s="180">
        <f>ROUND(G105*(O105),2)</f>
        <v>0</v>
      </c>
      <c r="L105" s="180"/>
      <c r="M105" s="180">
        <f>ROUND(G105*(H105),2)</f>
        <v>0</v>
      </c>
      <c r="N105" s="180">
        <v>1.0900000000000001</v>
      </c>
      <c r="O105" s="180"/>
      <c r="P105" s="183"/>
      <c r="Q105" s="183"/>
      <c r="R105" s="183"/>
      <c r="S105" s="180">
        <f>ROUND(G105*(P105),3)</f>
        <v>0</v>
      </c>
      <c r="T105" s="180"/>
      <c r="U105" s="180"/>
      <c r="V105" s="190"/>
      <c r="W105" s="53"/>
      <c r="Z105">
        <v>0</v>
      </c>
    </row>
    <row r="106" spans="1:26" ht="25.15" customHeight="1" x14ac:dyDescent="0.25">
      <c r="A106" s="181"/>
      <c r="B106" s="204">
        <v>18</v>
      </c>
      <c r="C106" s="182" t="s">
        <v>116</v>
      </c>
      <c r="D106" s="314" t="s">
        <v>117</v>
      </c>
      <c r="E106" s="314"/>
      <c r="F106" s="175" t="s">
        <v>85</v>
      </c>
      <c r="G106" s="177">
        <v>936</v>
      </c>
      <c r="H106" s="176"/>
      <c r="I106" s="176">
        <f>ROUND(G106*(H106),2)</f>
        <v>0</v>
      </c>
      <c r="J106" s="175">
        <f>ROUND(G106*(N106),2)</f>
        <v>28.08</v>
      </c>
      <c r="K106" s="180">
        <f>ROUND(G106*(O106),2)</f>
        <v>0</v>
      </c>
      <c r="L106" s="180"/>
      <c r="M106" s="180">
        <f>ROUND(G106*(H106),2)</f>
        <v>0</v>
      </c>
      <c r="N106" s="180">
        <v>0.03</v>
      </c>
      <c r="O106" s="180"/>
      <c r="P106" s="183"/>
      <c r="Q106" s="183"/>
      <c r="R106" s="183"/>
      <c r="S106" s="180">
        <f>ROUND(G106*(P106),3)</f>
        <v>0</v>
      </c>
      <c r="T106" s="180"/>
      <c r="U106" s="180"/>
      <c r="V106" s="190"/>
      <c r="W106" s="53"/>
      <c r="Z106">
        <v>0</v>
      </c>
    </row>
    <row r="107" spans="1:26" ht="25.15" customHeight="1" x14ac:dyDescent="0.25">
      <c r="A107" s="181"/>
      <c r="B107" s="204">
        <v>19</v>
      </c>
      <c r="C107" s="182" t="s">
        <v>118</v>
      </c>
      <c r="D107" s="314" t="s">
        <v>119</v>
      </c>
      <c r="E107" s="314"/>
      <c r="F107" s="175" t="s">
        <v>85</v>
      </c>
      <c r="G107" s="177">
        <v>174</v>
      </c>
      <c r="H107" s="176"/>
      <c r="I107" s="176">
        <f>ROUND(G107*(H107),2)</f>
        <v>0</v>
      </c>
      <c r="J107" s="175">
        <f>ROUND(G107*(N107),2)</f>
        <v>172.26</v>
      </c>
      <c r="K107" s="180">
        <f>ROUND(G107*(O107),2)</f>
        <v>0</v>
      </c>
      <c r="L107" s="180"/>
      <c r="M107" s="180">
        <f>ROUND(G107*(H107),2)</f>
        <v>0</v>
      </c>
      <c r="N107" s="180">
        <v>0.99</v>
      </c>
      <c r="O107" s="180"/>
      <c r="P107" s="183"/>
      <c r="Q107" s="183"/>
      <c r="R107" s="183"/>
      <c r="S107" s="180">
        <f>ROUND(G107*(P107),3)</f>
        <v>0</v>
      </c>
      <c r="T107" s="180"/>
      <c r="U107" s="180"/>
      <c r="V107" s="190"/>
      <c r="W107" s="53"/>
      <c r="Z107">
        <v>0</v>
      </c>
    </row>
    <row r="108" spans="1:26" ht="25.15" customHeight="1" x14ac:dyDescent="0.25">
      <c r="A108" s="181"/>
      <c r="B108" s="204">
        <v>20</v>
      </c>
      <c r="C108" s="182" t="s">
        <v>120</v>
      </c>
      <c r="D108" s="314" t="s">
        <v>121</v>
      </c>
      <c r="E108" s="314"/>
      <c r="F108" s="175" t="s">
        <v>106</v>
      </c>
      <c r="G108" s="177">
        <v>32.08</v>
      </c>
      <c r="H108" s="176"/>
      <c r="I108" s="176">
        <f>ROUND(G108*(H108),2)</f>
        <v>0</v>
      </c>
      <c r="J108" s="175">
        <f>ROUND(G108*(N108),2)</f>
        <v>802</v>
      </c>
      <c r="K108" s="180">
        <f>ROUND(G108*(O108),2)</f>
        <v>0</v>
      </c>
      <c r="L108" s="180"/>
      <c r="M108" s="180">
        <f>ROUND(G108*(H108),2)</f>
        <v>0</v>
      </c>
      <c r="N108" s="180">
        <v>25</v>
      </c>
      <c r="O108" s="180"/>
      <c r="P108" s="183"/>
      <c r="Q108" s="183"/>
      <c r="R108" s="183"/>
      <c r="S108" s="180">
        <f>ROUND(G108*(P108),3)</f>
        <v>0</v>
      </c>
      <c r="T108" s="180"/>
      <c r="U108" s="180"/>
      <c r="V108" s="190"/>
      <c r="W108" s="53"/>
      <c r="Z108">
        <v>0</v>
      </c>
    </row>
    <row r="109" spans="1:26" x14ac:dyDescent="0.25">
      <c r="A109" s="10"/>
      <c r="B109" s="203"/>
      <c r="C109" s="174">
        <v>9</v>
      </c>
      <c r="D109" s="313" t="s">
        <v>62</v>
      </c>
      <c r="E109" s="313"/>
      <c r="F109" s="10"/>
      <c r="G109" s="173"/>
      <c r="H109" s="140"/>
      <c r="I109" s="142">
        <f>ROUND((SUM(I103:I108))/1,2)</f>
        <v>0</v>
      </c>
      <c r="J109" s="10"/>
      <c r="K109" s="10"/>
      <c r="L109" s="10">
        <f>ROUND((SUM(L103:L108))/1,2)</f>
        <v>0</v>
      </c>
      <c r="M109" s="10">
        <f>ROUND((SUM(M103:M108))/1,2)</f>
        <v>0</v>
      </c>
      <c r="N109" s="10"/>
      <c r="O109" s="10"/>
      <c r="P109" s="10"/>
      <c r="Q109" s="10"/>
      <c r="R109" s="10"/>
      <c r="S109" s="10">
        <f>ROUND((SUM(S103:S108))/1,2)</f>
        <v>0</v>
      </c>
      <c r="T109" s="10"/>
      <c r="U109" s="10"/>
      <c r="V109" s="191">
        <f>ROUND((SUM(V103:V108))/1,2)</f>
        <v>0</v>
      </c>
      <c r="W109" s="207"/>
      <c r="X109" s="139"/>
      <c r="Y109" s="139"/>
      <c r="Z109" s="139"/>
    </row>
    <row r="110" spans="1:26" x14ac:dyDescent="0.25">
      <c r="A110" s="1"/>
      <c r="B110" s="199"/>
      <c r="C110" s="1"/>
      <c r="D110" s="1"/>
      <c r="E110" s="1"/>
      <c r="F110" s="1"/>
      <c r="G110" s="167"/>
      <c r="H110" s="133"/>
      <c r="I110" s="13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92"/>
      <c r="W110" s="53"/>
    </row>
    <row r="111" spans="1:26" x14ac:dyDescent="0.25">
      <c r="A111" s="10"/>
      <c r="B111" s="203"/>
      <c r="C111" s="174">
        <v>99</v>
      </c>
      <c r="D111" s="313" t="s">
        <v>63</v>
      </c>
      <c r="E111" s="313"/>
      <c r="F111" s="10"/>
      <c r="G111" s="173"/>
      <c r="H111" s="140"/>
      <c r="I111" s="14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89"/>
      <c r="W111" s="207"/>
      <c r="X111" s="139"/>
      <c r="Y111" s="139"/>
      <c r="Z111" s="139"/>
    </row>
    <row r="112" spans="1:26" ht="25.15" customHeight="1" x14ac:dyDescent="0.25">
      <c r="A112" s="181"/>
      <c r="B112" s="204">
        <v>21</v>
      </c>
      <c r="C112" s="182" t="s">
        <v>122</v>
      </c>
      <c r="D112" s="314" t="s">
        <v>123</v>
      </c>
      <c r="E112" s="314"/>
      <c r="F112" s="175" t="s">
        <v>106</v>
      </c>
      <c r="G112" s="177">
        <v>353.959</v>
      </c>
      <c r="H112" s="176"/>
      <c r="I112" s="176">
        <f>ROUND(G112*(H112),2)</f>
        <v>0</v>
      </c>
      <c r="J112" s="175">
        <f>ROUND(G112*(N112),2)</f>
        <v>821.18</v>
      </c>
      <c r="K112" s="180">
        <f>ROUND(G112*(O112),2)</f>
        <v>0</v>
      </c>
      <c r="L112" s="180"/>
      <c r="M112" s="180">
        <f>ROUND(G112*(H112),2)</f>
        <v>0</v>
      </c>
      <c r="N112" s="180">
        <v>2.3199999999999998</v>
      </c>
      <c r="O112" s="180"/>
      <c r="P112" s="183"/>
      <c r="Q112" s="183"/>
      <c r="R112" s="183"/>
      <c r="S112" s="180">
        <f>ROUND(G112*(P112),3)</f>
        <v>0</v>
      </c>
      <c r="T112" s="180"/>
      <c r="U112" s="180"/>
      <c r="V112" s="190"/>
      <c r="W112" s="53"/>
      <c r="Z112">
        <v>0</v>
      </c>
    </row>
    <row r="113" spans="1:26" x14ac:dyDescent="0.25">
      <c r="A113" s="10"/>
      <c r="B113" s="203"/>
      <c r="C113" s="174">
        <v>99</v>
      </c>
      <c r="D113" s="313" t="s">
        <v>63</v>
      </c>
      <c r="E113" s="313"/>
      <c r="F113" s="10"/>
      <c r="G113" s="173"/>
      <c r="H113" s="140"/>
      <c r="I113" s="142">
        <f>ROUND((SUM(I111:I112))/1,2)</f>
        <v>0</v>
      </c>
      <c r="J113" s="10"/>
      <c r="K113" s="10"/>
      <c r="L113" s="10">
        <f>ROUND((SUM(L111:L112))/1,2)</f>
        <v>0</v>
      </c>
      <c r="M113" s="10">
        <f>ROUND((SUM(M111:M112))/1,2)</f>
        <v>0</v>
      </c>
      <c r="N113" s="10"/>
      <c r="O113" s="10"/>
      <c r="P113" s="184"/>
      <c r="Q113" s="1"/>
      <c r="R113" s="1"/>
      <c r="S113" s="184">
        <f>ROUND((SUM(S111:S112))/1,2)</f>
        <v>0</v>
      </c>
      <c r="T113" s="2"/>
      <c r="U113" s="2"/>
      <c r="V113" s="191">
        <f>ROUND((SUM(V111:V112))/1,2)</f>
        <v>0</v>
      </c>
      <c r="W113" s="53"/>
    </row>
    <row r="114" spans="1:26" x14ac:dyDescent="0.25">
      <c r="A114" s="1"/>
      <c r="B114" s="199"/>
      <c r="C114" s="1"/>
      <c r="D114" s="1"/>
      <c r="E114" s="1"/>
      <c r="F114" s="1"/>
      <c r="G114" s="167"/>
      <c r="H114" s="133"/>
      <c r="I114" s="13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92"/>
      <c r="W114" s="53"/>
    </row>
    <row r="115" spans="1:26" x14ac:dyDescent="0.25">
      <c r="A115" s="10"/>
      <c r="B115" s="203"/>
      <c r="C115" s="10"/>
      <c r="D115" s="315" t="s">
        <v>58</v>
      </c>
      <c r="E115" s="315"/>
      <c r="F115" s="10"/>
      <c r="G115" s="173"/>
      <c r="H115" s="140"/>
      <c r="I115" s="142">
        <f>ROUND((SUM(I78:I114))/2,2)</f>
        <v>0</v>
      </c>
      <c r="J115" s="10"/>
      <c r="K115" s="10"/>
      <c r="L115" s="10">
        <f>ROUND((SUM(L78:L114))/2,2)</f>
        <v>0</v>
      </c>
      <c r="M115" s="10">
        <f>ROUND((SUM(M78:M114))/2,2)</f>
        <v>0</v>
      </c>
      <c r="N115" s="10"/>
      <c r="O115" s="10"/>
      <c r="P115" s="184"/>
      <c r="Q115" s="1"/>
      <c r="R115" s="1"/>
      <c r="S115" s="184">
        <f>ROUND((SUM(S78:S114))/2,2)</f>
        <v>353.96</v>
      </c>
      <c r="T115" s="1"/>
      <c r="U115" s="1"/>
      <c r="V115" s="191">
        <f>ROUND((SUM(V78:V114))/2,2)</f>
        <v>0</v>
      </c>
      <c r="W115" s="53"/>
    </row>
    <row r="116" spans="1:26" x14ac:dyDescent="0.25">
      <c r="A116" s="1"/>
      <c r="B116" s="205"/>
      <c r="C116" s="185"/>
      <c r="D116" s="312" t="s">
        <v>64</v>
      </c>
      <c r="E116" s="312"/>
      <c r="F116" s="185"/>
      <c r="G116" s="186"/>
      <c r="H116" s="187"/>
      <c r="I116" s="187">
        <f>ROUND((SUM(I78:I115))/3,2)</f>
        <v>0</v>
      </c>
      <c r="J116" s="185"/>
      <c r="K116" s="185">
        <f>ROUND((SUM(K78:K115))/3,2)</f>
        <v>0</v>
      </c>
      <c r="L116" s="185">
        <f>ROUND((SUM(L78:L115))/3,2)</f>
        <v>0</v>
      </c>
      <c r="M116" s="185">
        <f>ROUND((SUM(M78:M115))/3,2)</f>
        <v>0</v>
      </c>
      <c r="N116" s="185"/>
      <c r="O116" s="185"/>
      <c r="P116" s="186"/>
      <c r="Q116" s="185"/>
      <c r="R116" s="185"/>
      <c r="S116" s="186">
        <f>ROUND((SUM(S78:S115))/3,2)</f>
        <v>353.96</v>
      </c>
      <c r="T116" s="185"/>
      <c r="U116" s="185"/>
      <c r="V116" s="193">
        <f>ROUND((SUM(V78:V115))/3,2)</f>
        <v>0</v>
      </c>
      <c r="W116" s="53"/>
      <c r="Z116">
        <f>(SUM(Z78:Z115))</f>
        <v>0</v>
      </c>
    </row>
  </sheetData>
  <mergeCells count="82">
    <mergeCell ref="F18:H18"/>
    <mergeCell ref="B1:C1"/>
    <mergeCell ref="E1:F1"/>
    <mergeCell ref="B2:V2"/>
    <mergeCell ref="B3:V3"/>
    <mergeCell ref="B7:H7"/>
    <mergeCell ref="B9:H9"/>
    <mergeCell ref="B11:H11"/>
    <mergeCell ref="F14:H14"/>
    <mergeCell ref="F15:H15"/>
    <mergeCell ref="F16:H16"/>
    <mergeCell ref="F17:H17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B48:E48"/>
    <mergeCell ref="F46:H46"/>
    <mergeCell ref="F47:H47"/>
    <mergeCell ref="F48:H48"/>
    <mergeCell ref="B49:I49"/>
    <mergeCell ref="B61:D61"/>
    <mergeCell ref="B63:D63"/>
    <mergeCell ref="B67:V67"/>
    <mergeCell ref="H1:I1"/>
    <mergeCell ref="B69:E69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D88:E88"/>
    <mergeCell ref="B71:E71"/>
    <mergeCell ref="I69:P69"/>
    <mergeCell ref="D78:E78"/>
    <mergeCell ref="D79:E79"/>
    <mergeCell ref="D80:E80"/>
    <mergeCell ref="D81:E81"/>
    <mergeCell ref="B70:E70"/>
    <mergeCell ref="D82:E82"/>
    <mergeCell ref="D83:E83"/>
    <mergeCell ref="D84:E84"/>
    <mergeCell ref="D85:E85"/>
    <mergeCell ref="D86:E86"/>
    <mergeCell ref="D101:E101"/>
    <mergeCell ref="D89:E89"/>
    <mergeCell ref="D90:E90"/>
    <mergeCell ref="D91:E91"/>
    <mergeCell ref="D92:E92"/>
    <mergeCell ref="D93:E93"/>
    <mergeCell ref="D94:E94"/>
    <mergeCell ref="D95:E95"/>
    <mergeCell ref="D96:E96"/>
    <mergeCell ref="D98:E98"/>
    <mergeCell ref="D99:E99"/>
    <mergeCell ref="D100:E100"/>
    <mergeCell ref="D116:E116"/>
    <mergeCell ref="D103:E103"/>
    <mergeCell ref="D104:E104"/>
    <mergeCell ref="D105:E105"/>
    <mergeCell ref="D106:E106"/>
    <mergeCell ref="D107:E107"/>
    <mergeCell ref="D108:E108"/>
    <mergeCell ref="D109:E109"/>
    <mergeCell ref="D111:E111"/>
    <mergeCell ref="D112:E112"/>
    <mergeCell ref="D113:E113"/>
    <mergeCell ref="D115:E115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7:B77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REKONŠTRUKCIA MIESTNYCH KOMUNIKÁCIÍ A VÝSTAVBA CHODNÍKA V OBCI RUDLOV / SO 02 MIESTNE KOMUNIKÁCIE vetva A</oddHeader>
    <oddFooter>&amp;RStrana &amp;P z &amp;N    &amp;L&amp;7Spracované systémom Systematic® Kalkulus, tel.: 051 77 10 585</oddFooter>
  </headerFooter>
  <rowBreaks count="2" manualBreakCount="2">
    <brk id="40" max="16383" man="1"/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1"/>
  <sheetViews>
    <sheetView workbookViewId="0">
      <pane ySplit="1" topLeftCell="A83" activePane="bottomLeft" state="frozen"/>
      <selection pane="bottomLeft" activeCell="D99" sqref="D99:E99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8" width="9.28515625" customWidth="1"/>
    <col min="9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370" t="s">
        <v>14</v>
      </c>
      <c r="C1" s="329"/>
      <c r="D1" s="12"/>
      <c r="E1" s="371" t="s">
        <v>0</v>
      </c>
      <c r="F1" s="372"/>
      <c r="G1" s="13"/>
      <c r="H1" s="328" t="s">
        <v>65</v>
      </c>
      <c r="I1" s="329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373" t="s">
        <v>14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5"/>
      <c r="R2" s="375"/>
      <c r="S2" s="375"/>
      <c r="T2" s="375"/>
      <c r="U2" s="375"/>
      <c r="V2" s="376"/>
      <c r="W2" s="53"/>
    </row>
    <row r="3" spans="1:23" ht="18" customHeight="1" x14ac:dyDescent="0.25">
      <c r="A3" s="15"/>
      <c r="B3" s="377" t="s">
        <v>1</v>
      </c>
      <c r="C3" s="378"/>
      <c r="D3" s="378"/>
      <c r="E3" s="378"/>
      <c r="F3" s="378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80"/>
      <c r="W3" s="53"/>
    </row>
    <row r="4" spans="1:23" ht="18" customHeight="1" x14ac:dyDescent="0.25">
      <c r="A4" s="15"/>
      <c r="B4" s="43" t="s">
        <v>124</v>
      </c>
      <c r="C4" s="32"/>
      <c r="D4" s="25"/>
      <c r="E4" s="25"/>
      <c r="F4" s="44" t="s">
        <v>16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17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18</v>
      </c>
      <c r="C6" s="32"/>
      <c r="D6" s="44" t="s">
        <v>19</v>
      </c>
      <c r="E6" s="25"/>
      <c r="F6" s="44" t="s">
        <v>20</v>
      </c>
      <c r="G6" s="44" t="s">
        <v>21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381" t="s">
        <v>22</v>
      </c>
      <c r="C7" s="382"/>
      <c r="D7" s="382"/>
      <c r="E7" s="382"/>
      <c r="F7" s="382"/>
      <c r="G7" s="382"/>
      <c r="H7" s="383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25</v>
      </c>
      <c r="C8" s="46"/>
      <c r="D8" s="28"/>
      <c r="E8" s="28"/>
      <c r="F8" s="50" t="s">
        <v>26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384" t="s">
        <v>23</v>
      </c>
      <c r="C9" s="385"/>
      <c r="D9" s="385"/>
      <c r="E9" s="385"/>
      <c r="F9" s="385"/>
      <c r="G9" s="385"/>
      <c r="H9" s="386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25</v>
      </c>
      <c r="C10" s="32"/>
      <c r="D10" s="25"/>
      <c r="E10" s="25"/>
      <c r="F10" s="44" t="s">
        <v>26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384" t="s">
        <v>24</v>
      </c>
      <c r="C11" s="385"/>
      <c r="D11" s="385"/>
      <c r="E11" s="385"/>
      <c r="F11" s="385"/>
      <c r="G11" s="385"/>
      <c r="H11" s="386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25</v>
      </c>
      <c r="C12" s="32"/>
      <c r="D12" s="25"/>
      <c r="E12" s="25"/>
      <c r="F12" s="44" t="s">
        <v>26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47</v>
      </c>
      <c r="D14" s="61" t="s">
        <v>48</v>
      </c>
      <c r="E14" s="66" t="s">
        <v>49</v>
      </c>
      <c r="F14" s="387" t="s">
        <v>32</v>
      </c>
      <c r="G14" s="388"/>
      <c r="H14" s="354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27</v>
      </c>
      <c r="C15" s="63">
        <f>'SO 15308'!E60</f>
        <v>0</v>
      </c>
      <c r="D15" s="58">
        <f>'SO 15308'!F60</f>
        <v>0</v>
      </c>
      <c r="E15" s="67">
        <f>'SO 15308'!G60</f>
        <v>0</v>
      </c>
      <c r="F15" s="389"/>
      <c r="G15" s="356"/>
      <c r="H15" s="357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28</v>
      </c>
      <c r="C16" s="92"/>
      <c r="D16" s="93"/>
      <c r="E16" s="94"/>
      <c r="F16" s="390" t="s">
        <v>33</v>
      </c>
      <c r="G16" s="356"/>
      <c r="H16" s="357"/>
      <c r="I16" s="25"/>
      <c r="J16" s="25"/>
      <c r="K16" s="26"/>
      <c r="L16" s="26"/>
      <c r="M16" s="26"/>
      <c r="N16" s="26"/>
      <c r="O16" s="74"/>
      <c r="P16" s="83">
        <f>(SUM(Z77:Z110))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29</v>
      </c>
      <c r="C17" s="63"/>
      <c r="D17" s="58"/>
      <c r="E17" s="67"/>
      <c r="F17" s="391" t="s">
        <v>34</v>
      </c>
      <c r="G17" s="356"/>
      <c r="H17" s="357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30</v>
      </c>
      <c r="C18" s="64"/>
      <c r="D18" s="59"/>
      <c r="E18" s="68"/>
      <c r="F18" s="369"/>
      <c r="G18" s="359"/>
      <c r="H18" s="357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31</v>
      </c>
      <c r="C19" s="65"/>
      <c r="D19" s="60"/>
      <c r="E19" s="69">
        <f>SUM(E15:E18)</f>
        <v>0</v>
      </c>
      <c r="F19" s="349" t="s">
        <v>31</v>
      </c>
      <c r="G19" s="350"/>
      <c r="H19" s="351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40</v>
      </c>
      <c r="C20" s="57"/>
      <c r="D20" s="95"/>
      <c r="E20" s="96"/>
      <c r="F20" s="352" t="s">
        <v>40</v>
      </c>
      <c r="G20" s="353"/>
      <c r="H20" s="354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41</v>
      </c>
      <c r="C21" s="51"/>
      <c r="D21" s="91"/>
      <c r="E21" s="70">
        <f>((E15*U22*0)+(E16*V22*0)+(E17*W22*0))/100</f>
        <v>0</v>
      </c>
      <c r="F21" s="355" t="s">
        <v>44</v>
      </c>
      <c r="G21" s="356"/>
      <c r="H21" s="357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42</v>
      </c>
      <c r="C22" s="34"/>
      <c r="D22" s="72"/>
      <c r="E22" s="71">
        <f>((E15*U23*0)+(E16*V23*0)+(E17*W23*0))/100</f>
        <v>0</v>
      </c>
      <c r="F22" s="355" t="s">
        <v>45</v>
      </c>
      <c r="G22" s="356"/>
      <c r="H22" s="357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43</v>
      </c>
      <c r="C23" s="34"/>
      <c r="D23" s="72"/>
      <c r="E23" s="71">
        <f>((E15*U24*0)+(E16*V24*0)+(E17*W24*0))/100</f>
        <v>0</v>
      </c>
      <c r="F23" s="355" t="s">
        <v>46</v>
      </c>
      <c r="G23" s="356"/>
      <c r="H23" s="357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358"/>
      <c r="G24" s="359"/>
      <c r="H24" s="357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360" t="s">
        <v>31</v>
      </c>
      <c r="G25" s="350"/>
      <c r="H25" s="357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52</v>
      </c>
      <c r="C26" s="98"/>
      <c r="D26" s="100"/>
      <c r="E26" s="106"/>
      <c r="F26" s="352" t="s">
        <v>35</v>
      </c>
      <c r="G26" s="361"/>
      <c r="H26" s="362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363" t="s">
        <v>36</v>
      </c>
      <c r="G27" s="336"/>
      <c r="H27" s="364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365" t="s">
        <v>37</v>
      </c>
      <c r="G28" s="366"/>
      <c r="H28" s="208">
        <f>P27-SUM('SO 15308'!K77:'SO 15308'!K110)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367" t="s">
        <v>38</v>
      </c>
      <c r="G29" s="368"/>
      <c r="H29" s="33">
        <f>SUM('SO 15308'!K77:'SO 15308'!K110)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347" t="s">
        <v>39</v>
      </c>
      <c r="G30" s="348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336"/>
      <c r="G31" s="337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50</v>
      </c>
      <c r="C32" s="102"/>
      <c r="D32" s="19"/>
      <c r="E32" s="111" t="s">
        <v>51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6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6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6"/>
    </row>
    <row r="42" spans="1:23" x14ac:dyDescent="0.25">
      <c r="A42" s="131"/>
      <c r="B42" s="19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6"/>
    </row>
    <row r="43" spans="1:23" x14ac:dyDescent="0.25">
      <c r="A43" s="131"/>
      <c r="B43" s="19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1"/>
      <c r="B44" s="340" t="s">
        <v>0</v>
      </c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1"/>
      <c r="S44" s="341"/>
      <c r="T44" s="341"/>
      <c r="U44" s="341"/>
      <c r="V44" s="342"/>
      <c r="W44" s="53"/>
    </row>
    <row r="45" spans="1:23" x14ac:dyDescent="0.25">
      <c r="A45" s="131"/>
      <c r="B45" s="19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194"/>
      <c r="B46" s="316" t="s">
        <v>22</v>
      </c>
      <c r="C46" s="317"/>
      <c r="D46" s="317"/>
      <c r="E46" s="318"/>
      <c r="F46" s="343" t="s">
        <v>19</v>
      </c>
      <c r="G46" s="317"/>
      <c r="H46" s="318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194"/>
      <c r="B47" s="316" t="s">
        <v>23</v>
      </c>
      <c r="C47" s="317"/>
      <c r="D47" s="317"/>
      <c r="E47" s="318"/>
      <c r="F47" s="343" t="s">
        <v>17</v>
      </c>
      <c r="G47" s="317"/>
      <c r="H47" s="318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194"/>
      <c r="B48" s="316" t="s">
        <v>24</v>
      </c>
      <c r="C48" s="317"/>
      <c r="D48" s="317"/>
      <c r="E48" s="318"/>
      <c r="F48" s="343" t="s">
        <v>56</v>
      </c>
      <c r="G48" s="317"/>
      <c r="H48" s="318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194"/>
      <c r="B49" s="344" t="s">
        <v>1</v>
      </c>
      <c r="C49" s="345"/>
      <c r="D49" s="345"/>
      <c r="E49" s="345"/>
      <c r="F49" s="345"/>
      <c r="G49" s="345"/>
      <c r="H49" s="345"/>
      <c r="I49" s="346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198" t="s">
        <v>124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198" t="s">
        <v>57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338" t="s">
        <v>53</v>
      </c>
      <c r="C54" s="339"/>
      <c r="D54" s="129"/>
      <c r="E54" s="129" t="s">
        <v>47</v>
      </c>
      <c r="F54" s="129" t="s">
        <v>48</v>
      </c>
      <c r="G54" s="129" t="s">
        <v>31</v>
      </c>
      <c r="H54" s="129" t="s">
        <v>54</v>
      </c>
      <c r="I54" s="129" t="s">
        <v>55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25">
      <c r="A55" s="10"/>
      <c r="B55" s="333" t="s">
        <v>58</v>
      </c>
      <c r="C55" s="322"/>
      <c r="D55" s="322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07"/>
      <c r="X55" s="139"/>
      <c r="Y55" s="139"/>
      <c r="Z55" s="139"/>
    </row>
    <row r="56" spans="1:26" x14ac:dyDescent="0.25">
      <c r="A56" s="10"/>
      <c r="B56" s="334" t="s">
        <v>59</v>
      </c>
      <c r="C56" s="335"/>
      <c r="D56" s="335"/>
      <c r="E56" s="140">
        <f>'SO 15308'!L84</f>
        <v>0</v>
      </c>
      <c r="F56" s="140">
        <f>'SO 15308'!M84</f>
        <v>0</v>
      </c>
      <c r="G56" s="140">
        <f>'SO 15308'!I84</f>
        <v>0</v>
      </c>
      <c r="H56" s="141">
        <f>'SO 15308'!S84</f>
        <v>0</v>
      </c>
      <c r="I56" s="141">
        <f>'SO 15308'!V84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07"/>
      <c r="X56" s="139"/>
      <c r="Y56" s="139"/>
      <c r="Z56" s="139"/>
    </row>
    <row r="57" spans="1:26" x14ac:dyDescent="0.25">
      <c r="A57" s="10"/>
      <c r="B57" s="334" t="s">
        <v>60</v>
      </c>
      <c r="C57" s="335"/>
      <c r="D57" s="335"/>
      <c r="E57" s="140">
        <f>'SO 15308'!L95</f>
        <v>0</v>
      </c>
      <c r="F57" s="140">
        <f>'SO 15308'!M95</f>
        <v>0</v>
      </c>
      <c r="G57" s="140">
        <f>'SO 15308'!I95</f>
        <v>0</v>
      </c>
      <c r="H57" s="141">
        <f>'SO 15308'!S95</f>
        <v>448.65</v>
      </c>
      <c r="I57" s="141">
        <f>'SO 15308'!V95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07"/>
      <c r="X57" s="139"/>
      <c r="Y57" s="139"/>
      <c r="Z57" s="139"/>
    </row>
    <row r="58" spans="1:26" x14ac:dyDescent="0.25">
      <c r="A58" s="10"/>
      <c r="B58" s="334" t="s">
        <v>62</v>
      </c>
      <c r="C58" s="335"/>
      <c r="D58" s="335"/>
      <c r="E58" s="140">
        <f>'SO 15308'!L104</f>
        <v>0</v>
      </c>
      <c r="F58" s="140">
        <f>'SO 15308'!M104</f>
        <v>0</v>
      </c>
      <c r="G58" s="140">
        <f>'SO 15308'!I104</f>
        <v>0</v>
      </c>
      <c r="H58" s="141">
        <f>'SO 15308'!S104</f>
        <v>30.17</v>
      </c>
      <c r="I58" s="141">
        <f>'SO 15308'!V104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07"/>
      <c r="X58" s="139"/>
      <c r="Y58" s="139"/>
      <c r="Z58" s="139"/>
    </row>
    <row r="59" spans="1:26" x14ac:dyDescent="0.25">
      <c r="A59" s="10"/>
      <c r="B59" s="334" t="s">
        <v>63</v>
      </c>
      <c r="C59" s="335"/>
      <c r="D59" s="335"/>
      <c r="E59" s="140">
        <f>'SO 15308'!L108</f>
        <v>0</v>
      </c>
      <c r="F59" s="140">
        <f>'SO 15308'!M108</f>
        <v>0</v>
      </c>
      <c r="G59" s="140">
        <f>'SO 15308'!I108</f>
        <v>0</v>
      </c>
      <c r="H59" s="141">
        <f>'SO 15308'!S108</f>
        <v>0</v>
      </c>
      <c r="I59" s="141">
        <f>'SO 15308'!V108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07"/>
      <c r="X59" s="139"/>
      <c r="Y59" s="139"/>
      <c r="Z59" s="139"/>
    </row>
    <row r="60" spans="1:26" x14ac:dyDescent="0.25">
      <c r="A60" s="10"/>
      <c r="B60" s="323" t="s">
        <v>58</v>
      </c>
      <c r="C60" s="315"/>
      <c r="D60" s="315"/>
      <c r="E60" s="142">
        <f>'SO 15308'!L110</f>
        <v>0</v>
      </c>
      <c r="F60" s="142">
        <f>'SO 15308'!M110</f>
        <v>0</v>
      </c>
      <c r="G60" s="142">
        <f>'SO 15308'!I110</f>
        <v>0</v>
      </c>
      <c r="H60" s="143">
        <f>'SO 15308'!S110</f>
        <v>478.82</v>
      </c>
      <c r="I60" s="143">
        <f>'SO 15308'!V110</f>
        <v>0</v>
      </c>
      <c r="J60" s="143"/>
      <c r="K60" s="143"/>
      <c r="L60" s="143"/>
      <c r="M60" s="143"/>
      <c r="N60" s="143"/>
      <c r="O60" s="143"/>
      <c r="P60" s="143"/>
      <c r="Q60" s="139"/>
      <c r="R60" s="139"/>
      <c r="S60" s="139"/>
      <c r="T60" s="139"/>
      <c r="U60" s="139"/>
      <c r="V60" s="152"/>
      <c r="W60" s="207"/>
      <c r="X60" s="139"/>
      <c r="Y60" s="139"/>
      <c r="Z60" s="139"/>
    </row>
    <row r="61" spans="1:26" x14ac:dyDescent="0.25">
      <c r="A61" s="1"/>
      <c r="B61" s="199"/>
      <c r="C61" s="1"/>
      <c r="D61" s="1"/>
      <c r="E61" s="133"/>
      <c r="F61" s="133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V61" s="153"/>
      <c r="W61" s="53"/>
    </row>
    <row r="62" spans="1:26" x14ac:dyDescent="0.25">
      <c r="A62" s="144"/>
      <c r="B62" s="324" t="s">
        <v>64</v>
      </c>
      <c r="C62" s="325"/>
      <c r="D62" s="325"/>
      <c r="E62" s="146">
        <f>'SO 15308'!L111</f>
        <v>0</v>
      </c>
      <c r="F62" s="146">
        <f>'SO 15308'!M111</f>
        <v>0</v>
      </c>
      <c r="G62" s="146">
        <f>'SO 15308'!I111</f>
        <v>0</v>
      </c>
      <c r="H62" s="147">
        <f>'SO 15308'!S111</f>
        <v>478.82</v>
      </c>
      <c r="I62" s="147">
        <f>'SO 15308'!V111</f>
        <v>0</v>
      </c>
      <c r="J62" s="148"/>
      <c r="K62" s="148"/>
      <c r="L62" s="148"/>
      <c r="M62" s="148"/>
      <c r="N62" s="148"/>
      <c r="O62" s="148"/>
      <c r="P62" s="148"/>
      <c r="Q62" s="149"/>
      <c r="R62" s="149"/>
      <c r="S62" s="149"/>
      <c r="T62" s="149"/>
      <c r="U62" s="149"/>
      <c r="V62" s="154"/>
      <c r="W62" s="207"/>
      <c r="X62" s="145"/>
      <c r="Y62" s="145"/>
      <c r="Z62" s="145"/>
    </row>
    <row r="63" spans="1:26" x14ac:dyDescent="0.25">
      <c r="A63" s="15"/>
      <c r="B63" s="42"/>
      <c r="C63" s="3"/>
      <c r="D63" s="3"/>
      <c r="E63" s="14"/>
      <c r="F63" s="14"/>
      <c r="G63" s="14"/>
      <c r="H63" s="155"/>
      <c r="I63" s="155"/>
      <c r="J63" s="155"/>
      <c r="K63" s="155"/>
      <c r="L63" s="155"/>
      <c r="M63" s="155"/>
      <c r="N63" s="155"/>
      <c r="O63" s="155"/>
      <c r="P63" s="155"/>
      <c r="Q63" s="11"/>
      <c r="R63" s="11"/>
      <c r="S63" s="11"/>
      <c r="T63" s="11"/>
      <c r="U63" s="11"/>
      <c r="V63" s="11"/>
      <c r="W63" s="53"/>
    </row>
    <row r="64" spans="1:26" x14ac:dyDescent="0.25">
      <c r="A64" s="15"/>
      <c r="B64" s="42"/>
      <c r="C64" s="3"/>
      <c r="D64" s="3"/>
      <c r="E64" s="14"/>
      <c r="F64" s="14"/>
      <c r="G64" s="14"/>
      <c r="H64" s="155"/>
      <c r="I64" s="155"/>
      <c r="J64" s="155"/>
      <c r="K64" s="155"/>
      <c r="L64" s="155"/>
      <c r="M64" s="155"/>
      <c r="N64" s="155"/>
      <c r="O64" s="155"/>
      <c r="P64" s="155"/>
      <c r="Q64" s="11"/>
      <c r="R64" s="11"/>
      <c r="S64" s="11"/>
      <c r="T64" s="11"/>
      <c r="U64" s="11"/>
      <c r="V64" s="11"/>
      <c r="W64" s="53"/>
    </row>
    <row r="65" spans="1:26" x14ac:dyDescent="0.25">
      <c r="A65" s="15"/>
      <c r="B65" s="38"/>
      <c r="C65" s="8"/>
      <c r="D65" s="8"/>
      <c r="E65" s="27"/>
      <c r="F65" s="27"/>
      <c r="G65" s="27"/>
      <c r="H65" s="156"/>
      <c r="I65" s="156"/>
      <c r="J65" s="156"/>
      <c r="K65" s="156"/>
      <c r="L65" s="156"/>
      <c r="M65" s="156"/>
      <c r="N65" s="156"/>
      <c r="O65" s="156"/>
      <c r="P65" s="156"/>
      <c r="Q65" s="16"/>
      <c r="R65" s="16"/>
      <c r="S65" s="16"/>
      <c r="T65" s="16"/>
      <c r="U65" s="16"/>
      <c r="V65" s="16"/>
      <c r="W65" s="53"/>
    </row>
    <row r="66" spans="1:26" ht="34.9" customHeight="1" x14ac:dyDescent="0.25">
      <c r="A66" s="1"/>
      <c r="B66" s="326" t="s">
        <v>65</v>
      </c>
      <c r="C66" s="327"/>
      <c r="D66" s="327"/>
      <c r="E66" s="327"/>
      <c r="F66" s="327"/>
      <c r="G66" s="327"/>
      <c r="H66" s="327"/>
      <c r="I66" s="327"/>
      <c r="J66" s="327"/>
      <c r="K66" s="327"/>
      <c r="L66" s="327"/>
      <c r="M66" s="327"/>
      <c r="N66" s="327"/>
      <c r="O66" s="327"/>
      <c r="P66" s="327"/>
      <c r="Q66" s="327"/>
      <c r="R66" s="327"/>
      <c r="S66" s="327"/>
      <c r="T66" s="327"/>
      <c r="U66" s="327"/>
      <c r="V66" s="327"/>
      <c r="W66" s="53"/>
    </row>
    <row r="67" spans="1:26" x14ac:dyDescent="0.25">
      <c r="A67" s="15"/>
      <c r="B67" s="97"/>
      <c r="C67" s="19"/>
      <c r="D67" s="19"/>
      <c r="E67" s="99"/>
      <c r="F67" s="99"/>
      <c r="G67" s="99"/>
      <c r="H67" s="170"/>
      <c r="I67" s="170"/>
      <c r="J67" s="170"/>
      <c r="K67" s="170"/>
      <c r="L67" s="170"/>
      <c r="M67" s="170"/>
      <c r="N67" s="170"/>
      <c r="O67" s="170"/>
      <c r="P67" s="170"/>
      <c r="Q67" s="20"/>
      <c r="R67" s="20"/>
      <c r="S67" s="20"/>
      <c r="T67" s="20"/>
      <c r="U67" s="20"/>
      <c r="V67" s="20"/>
      <c r="W67" s="53"/>
    </row>
    <row r="68" spans="1:26" ht="19.899999999999999" customHeight="1" x14ac:dyDescent="0.25">
      <c r="A68" s="194"/>
      <c r="B68" s="330" t="s">
        <v>22</v>
      </c>
      <c r="C68" s="331"/>
      <c r="D68" s="331"/>
      <c r="E68" s="332"/>
      <c r="F68" s="168"/>
      <c r="G68" s="168"/>
      <c r="H68" s="169" t="s">
        <v>76</v>
      </c>
      <c r="I68" s="319" t="s">
        <v>77</v>
      </c>
      <c r="J68" s="320"/>
      <c r="K68" s="320"/>
      <c r="L68" s="320"/>
      <c r="M68" s="320"/>
      <c r="N68" s="320"/>
      <c r="O68" s="320"/>
      <c r="P68" s="321"/>
      <c r="Q68" s="18"/>
      <c r="R68" s="18"/>
      <c r="S68" s="18"/>
      <c r="T68" s="18"/>
      <c r="U68" s="18"/>
      <c r="V68" s="18"/>
      <c r="W68" s="53"/>
    </row>
    <row r="69" spans="1:26" ht="19.899999999999999" customHeight="1" x14ac:dyDescent="0.25">
      <c r="A69" s="194"/>
      <c r="B69" s="316" t="s">
        <v>23</v>
      </c>
      <c r="C69" s="317"/>
      <c r="D69" s="317"/>
      <c r="E69" s="318"/>
      <c r="F69" s="164"/>
      <c r="G69" s="164"/>
      <c r="H69" s="165" t="s">
        <v>17</v>
      </c>
      <c r="I69" s="165"/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899999999999999" customHeight="1" x14ac:dyDescent="0.25">
      <c r="A70" s="194"/>
      <c r="B70" s="316" t="s">
        <v>24</v>
      </c>
      <c r="C70" s="317"/>
      <c r="D70" s="317"/>
      <c r="E70" s="318"/>
      <c r="F70" s="164"/>
      <c r="G70" s="164"/>
      <c r="H70" s="165" t="s">
        <v>78</v>
      </c>
      <c r="I70" s="165" t="s">
        <v>21</v>
      </c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899999999999999" customHeight="1" x14ac:dyDescent="0.25">
      <c r="A71" s="15"/>
      <c r="B71" s="198" t="s">
        <v>79</v>
      </c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899999999999999" customHeight="1" x14ac:dyDescent="0.25">
      <c r="A72" s="15"/>
      <c r="B72" s="198" t="s">
        <v>124</v>
      </c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899999999999999" customHeight="1" x14ac:dyDescent="0.25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899999999999999" customHeight="1" x14ac:dyDescent="0.25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899999999999999" customHeight="1" x14ac:dyDescent="0.25">
      <c r="A75" s="15"/>
      <c r="B75" s="200" t="s">
        <v>57</v>
      </c>
      <c r="C75" s="166"/>
      <c r="D75" s="166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x14ac:dyDescent="0.25">
      <c r="A76" s="2"/>
      <c r="B76" s="201" t="s">
        <v>66</v>
      </c>
      <c r="C76" s="129" t="s">
        <v>67</v>
      </c>
      <c r="D76" s="129" t="s">
        <v>68</v>
      </c>
      <c r="E76" s="157"/>
      <c r="F76" s="157" t="s">
        <v>69</v>
      </c>
      <c r="G76" s="157" t="s">
        <v>70</v>
      </c>
      <c r="H76" s="158" t="s">
        <v>71</v>
      </c>
      <c r="I76" s="158" t="s">
        <v>72</v>
      </c>
      <c r="J76" s="158"/>
      <c r="K76" s="158"/>
      <c r="L76" s="158"/>
      <c r="M76" s="158"/>
      <c r="N76" s="158"/>
      <c r="O76" s="158"/>
      <c r="P76" s="158" t="s">
        <v>73</v>
      </c>
      <c r="Q76" s="159"/>
      <c r="R76" s="159"/>
      <c r="S76" s="129" t="s">
        <v>74</v>
      </c>
      <c r="T76" s="160"/>
      <c r="U76" s="160"/>
      <c r="V76" s="129" t="s">
        <v>75</v>
      </c>
      <c r="W76" s="53"/>
    </row>
    <row r="77" spans="1:26" x14ac:dyDescent="0.25">
      <c r="A77" s="10"/>
      <c r="B77" s="202"/>
      <c r="C77" s="171"/>
      <c r="D77" s="322" t="s">
        <v>58</v>
      </c>
      <c r="E77" s="322"/>
      <c r="F77" s="136"/>
      <c r="G77" s="172"/>
      <c r="H77" s="136"/>
      <c r="I77" s="136"/>
      <c r="J77" s="137"/>
      <c r="K77" s="137"/>
      <c r="L77" s="137"/>
      <c r="M77" s="137"/>
      <c r="N77" s="137"/>
      <c r="O77" s="137"/>
      <c r="P77" s="137"/>
      <c r="Q77" s="135"/>
      <c r="R77" s="135"/>
      <c r="S77" s="135"/>
      <c r="T77" s="135"/>
      <c r="U77" s="135"/>
      <c r="V77" s="188"/>
      <c r="W77" s="207"/>
      <c r="X77" s="139"/>
      <c r="Y77" s="139"/>
      <c r="Z77" s="139"/>
    </row>
    <row r="78" spans="1:26" x14ac:dyDescent="0.25">
      <c r="A78" s="10"/>
      <c r="B78" s="203"/>
      <c r="C78" s="174">
        <v>1</v>
      </c>
      <c r="D78" s="313" t="s">
        <v>59</v>
      </c>
      <c r="E78" s="313"/>
      <c r="F78" s="140"/>
      <c r="G78" s="173"/>
      <c r="H78" s="140"/>
      <c r="I78" s="140"/>
      <c r="J78" s="141"/>
      <c r="K78" s="141"/>
      <c r="L78" s="141"/>
      <c r="M78" s="141"/>
      <c r="N78" s="141"/>
      <c r="O78" s="141"/>
      <c r="P78" s="141"/>
      <c r="Q78" s="10"/>
      <c r="R78" s="10"/>
      <c r="S78" s="10"/>
      <c r="T78" s="10"/>
      <c r="U78" s="10"/>
      <c r="V78" s="189"/>
      <c r="W78" s="207"/>
      <c r="X78" s="139"/>
      <c r="Y78" s="139"/>
      <c r="Z78" s="139"/>
    </row>
    <row r="79" spans="1:26" ht="25.15" customHeight="1" x14ac:dyDescent="0.25">
      <c r="A79" s="181"/>
      <c r="B79" s="204">
        <v>1</v>
      </c>
      <c r="C79" s="182" t="s">
        <v>125</v>
      </c>
      <c r="D79" s="314" t="s">
        <v>126</v>
      </c>
      <c r="E79" s="314"/>
      <c r="F79" s="176" t="s">
        <v>82</v>
      </c>
      <c r="G79" s="177">
        <v>175</v>
      </c>
      <c r="H79" s="176"/>
      <c r="I79" s="176">
        <f>ROUND(G79*(H79),2)</f>
        <v>0</v>
      </c>
      <c r="J79" s="178">
        <f>ROUND(G79*(N79),2)</f>
        <v>1079.75</v>
      </c>
      <c r="K79" s="179">
        <f>ROUND(G79*(O79),2)</f>
        <v>0</v>
      </c>
      <c r="L79" s="179">
        <f>ROUND(G79*(H79),2)</f>
        <v>0</v>
      </c>
      <c r="M79" s="179"/>
      <c r="N79" s="179">
        <v>6.17</v>
      </c>
      <c r="O79" s="179"/>
      <c r="P79" s="183"/>
      <c r="Q79" s="183"/>
      <c r="R79" s="183"/>
      <c r="S79" s="180">
        <f>ROUND(G79*(P79),3)</f>
        <v>0</v>
      </c>
      <c r="T79" s="180"/>
      <c r="U79" s="180"/>
      <c r="V79" s="190"/>
      <c r="W79" s="53"/>
      <c r="Z79">
        <v>0</v>
      </c>
    </row>
    <row r="80" spans="1:26" ht="25.15" customHeight="1" x14ac:dyDescent="0.25">
      <c r="A80" s="181"/>
      <c r="B80" s="204">
        <v>2</v>
      </c>
      <c r="C80" s="182" t="s">
        <v>88</v>
      </c>
      <c r="D80" s="314" t="s">
        <v>89</v>
      </c>
      <c r="E80" s="314"/>
      <c r="F80" s="176" t="s">
        <v>82</v>
      </c>
      <c r="G80" s="177">
        <v>87.5</v>
      </c>
      <c r="H80" s="176"/>
      <c r="I80" s="176">
        <f>ROUND(G80*(H80),2)</f>
        <v>0</v>
      </c>
      <c r="J80" s="178">
        <f>ROUND(G80*(N80),2)</f>
        <v>105</v>
      </c>
      <c r="K80" s="179">
        <f>ROUND(G80*(O80),2)</f>
        <v>0</v>
      </c>
      <c r="L80" s="179">
        <f>ROUND(G80*(H80),2)</f>
        <v>0</v>
      </c>
      <c r="M80" s="179"/>
      <c r="N80" s="179">
        <v>1.2</v>
      </c>
      <c r="O80" s="179"/>
      <c r="P80" s="183"/>
      <c r="Q80" s="183"/>
      <c r="R80" s="183"/>
      <c r="S80" s="180">
        <f>ROUND(G80*(P80),3)</f>
        <v>0</v>
      </c>
      <c r="T80" s="180"/>
      <c r="U80" s="180"/>
      <c r="V80" s="190"/>
      <c r="W80" s="53"/>
      <c r="Z80">
        <v>0</v>
      </c>
    </row>
    <row r="81" spans="1:26" ht="25.15" customHeight="1" x14ac:dyDescent="0.25">
      <c r="A81" s="181"/>
      <c r="B81" s="204">
        <v>3</v>
      </c>
      <c r="C81" s="182" t="s">
        <v>80</v>
      </c>
      <c r="D81" s="314" t="s">
        <v>81</v>
      </c>
      <c r="E81" s="314"/>
      <c r="F81" s="176" t="s">
        <v>82</v>
      </c>
      <c r="G81" s="177">
        <v>87.5</v>
      </c>
      <c r="H81" s="176"/>
      <c r="I81" s="176">
        <f>ROUND(G81*(H81),2)</f>
        <v>0</v>
      </c>
      <c r="J81" s="178">
        <f>ROUND(G81*(N81),2)</f>
        <v>329.88</v>
      </c>
      <c r="K81" s="179">
        <f>ROUND(G81*(O81),2)</f>
        <v>0</v>
      </c>
      <c r="L81" s="179">
        <f>ROUND(G81*(H81),2)</f>
        <v>0</v>
      </c>
      <c r="M81" s="179"/>
      <c r="N81" s="179">
        <v>3.77</v>
      </c>
      <c r="O81" s="179"/>
      <c r="P81" s="183"/>
      <c r="Q81" s="183"/>
      <c r="R81" s="183"/>
      <c r="S81" s="180">
        <f>ROUND(G81*(P81),3)</f>
        <v>0</v>
      </c>
      <c r="T81" s="180"/>
      <c r="U81" s="180"/>
      <c r="V81" s="190"/>
      <c r="W81" s="53"/>
      <c r="Z81">
        <v>0</v>
      </c>
    </row>
    <row r="82" spans="1:26" ht="25.15" customHeight="1" x14ac:dyDescent="0.25">
      <c r="A82" s="181"/>
      <c r="B82" s="204">
        <v>4</v>
      </c>
      <c r="C82" s="182" t="s">
        <v>90</v>
      </c>
      <c r="D82" s="314" t="s">
        <v>91</v>
      </c>
      <c r="E82" s="314"/>
      <c r="F82" s="176" t="s">
        <v>82</v>
      </c>
      <c r="G82" s="177">
        <v>87.5</v>
      </c>
      <c r="H82" s="176"/>
      <c r="I82" s="176">
        <f>ROUND(G82*(H82),2)</f>
        <v>0</v>
      </c>
      <c r="J82" s="178">
        <f>ROUND(G82*(N82),2)</f>
        <v>92.75</v>
      </c>
      <c r="K82" s="179">
        <f>ROUND(G82*(O82),2)</f>
        <v>0</v>
      </c>
      <c r="L82" s="179">
        <f>ROUND(G82*(H82),2)</f>
        <v>0</v>
      </c>
      <c r="M82" s="179"/>
      <c r="N82" s="179">
        <v>1.06</v>
      </c>
      <c r="O82" s="179"/>
      <c r="P82" s="183"/>
      <c r="Q82" s="183"/>
      <c r="R82" s="183"/>
      <c r="S82" s="180">
        <f>ROUND(G82*(P82),3)</f>
        <v>0</v>
      </c>
      <c r="T82" s="180"/>
      <c r="U82" s="180"/>
      <c r="V82" s="190"/>
      <c r="W82" s="53"/>
      <c r="Z82">
        <v>0</v>
      </c>
    </row>
    <row r="83" spans="1:26" ht="25.15" customHeight="1" x14ac:dyDescent="0.25">
      <c r="A83" s="181"/>
      <c r="B83" s="204">
        <v>5</v>
      </c>
      <c r="C83" s="182" t="s">
        <v>127</v>
      </c>
      <c r="D83" s="314" t="s">
        <v>128</v>
      </c>
      <c r="E83" s="314"/>
      <c r="F83" s="176" t="s">
        <v>85</v>
      </c>
      <c r="G83" s="177">
        <v>350</v>
      </c>
      <c r="H83" s="176"/>
      <c r="I83" s="176">
        <f>ROUND(G83*(H83),2)</f>
        <v>0</v>
      </c>
      <c r="J83" s="178">
        <f>ROUND(G83*(N83),2)</f>
        <v>164.5</v>
      </c>
      <c r="K83" s="179">
        <f>ROUND(G83*(O83),2)</f>
        <v>0</v>
      </c>
      <c r="L83" s="179">
        <f>ROUND(G83*(H83),2)</f>
        <v>0</v>
      </c>
      <c r="M83" s="179"/>
      <c r="N83" s="179">
        <v>0.47</v>
      </c>
      <c r="O83" s="179"/>
      <c r="P83" s="183"/>
      <c r="Q83" s="183"/>
      <c r="R83" s="183"/>
      <c r="S83" s="180">
        <f>ROUND(G83*(P83),3)</f>
        <v>0</v>
      </c>
      <c r="T83" s="180"/>
      <c r="U83" s="180"/>
      <c r="V83" s="190"/>
      <c r="W83" s="53"/>
      <c r="Z83">
        <v>0</v>
      </c>
    </row>
    <row r="84" spans="1:26" x14ac:dyDescent="0.25">
      <c r="A84" s="10"/>
      <c r="B84" s="203"/>
      <c r="C84" s="174">
        <v>1</v>
      </c>
      <c r="D84" s="313" t="s">
        <v>59</v>
      </c>
      <c r="E84" s="313"/>
      <c r="F84" s="140"/>
      <c r="G84" s="173"/>
      <c r="H84" s="140"/>
      <c r="I84" s="142">
        <f>ROUND((SUM(I78:I83))/1,2)</f>
        <v>0</v>
      </c>
      <c r="J84" s="141"/>
      <c r="K84" s="141"/>
      <c r="L84" s="141">
        <f>ROUND((SUM(L78:L83))/1,2)</f>
        <v>0</v>
      </c>
      <c r="M84" s="141">
        <f>ROUND((SUM(M78:M83))/1,2)</f>
        <v>0</v>
      </c>
      <c r="N84" s="141"/>
      <c r="O84" s="141"/>
      <c r="P84" s="141"/>
      <c r="Q84" s="10"/>
      <c r="R84" s="10"/>
      <c r="S84" s="10">
        <f>ROUND((SUM(S78:S83))/1,2)</f>
        <v>0</v>
      </c>
      <c r="T84" s="10"/>
      <c r="U84" s="10"/>
      <c r="V84" s="191">
        <f>ROUND((SUM(V78:V83))/1,2)</f>
        <v>0</v>
      </c>
      <c r="W84" s="207"/>
      <c r="X84" s="139"/>
      <c r="Y84" s="139"/>
      <c r="Z84" s="139"/>
    </row>
    <row r="85" spans="1:26" x14ac:dyDescent="0.25">
      <c r="A85" s="1"/>
      <c r="B85" s="199"/>
      <c r="C85" s="1"/>
      <c r="D85" s="1"/>
      <c r="E85" s="133"/>
      <c r="F85" s="133"/>
      <c r="G85" s="167"/>
      <c r="H85" s="133"/>
      <c r="I85" s="133"/>
      <c r="J85" s="134"/>
      <c r="K85" s="134"/>
      <c r="L85" s="134"/>
      <c r="M85" s="134"/>
      <c r="N85" s="134"/>
      <c r="O85" s="134"/>
      <c r="P85" s="134"/>
      <c r="Q85" s="1"/>
      <c r="R85" s="1"/>
      <c r="S85" s="1"/>
      <c r="T85" s="1"/>
      <c r="U85" s="1"/>
      <c r="V85" s="192"/>
      <c r="W85" s="53"/>
    </row>
    <row r="86" spans="1:26" x14ac:dyDescent="0.25">
      <c r="A86" s="10"/>
      <c r="B86" s="203"/>
      <c r="C86" s="174">
        <v>5</v>
      </c>
      <c r="D86" s="313" t="s">
        <v>60</v>
      </c>
      <c r="E86" s="313"/>
      <c r="F86" s="140"/>
      <c r="G86" s="173"/>
      <c r="H86" s="140"/>
      <c r="I86" s="140"/>
      <c r="J86" s="141"/>
      <c r="K86" s="141"/>
      <c r="L86" s="141"/>
      <c r="M86" s="141"/>
      <c r="N86" s="141"/>
      <c r="O86" s="141"/>
      <c r="P86" s="141"/>
      <c r="Q86" s="10"/>
      <c r="R86" s="10"/>
      <c r="S86" s="10"/>
      <c r="T86" s="10"/>
      <c r="U86" s="10"/>
      <c r="V86" s="189"/>
      <c r="W86" s="207"/>
      <c r="X86" s="139"/>
      <c r="Y86" s="139"/>
      <c r="Z86" s="139"/>
    </row>
    <row r="87" spans="1:26" ht="25.15" customHeight="1" x14ac:dyDescent="0.25">
      <c r="A87" s="181"/>
      <c r="B87" s="204">
        <v>6</v>
      </c>
      <c r="C87" s="182" t="s">
        <v>96</v>
      </c>
      <c r="D87" s="314" t="s">
        <v>97</v>
      </c>
      <c r="E87" s="314"/>
      <c r="F87" s="176" t="s">
        <v>85</v>
      </c>
      <c r="G87" s="177">
        <v>174</v>
      </c>
      <c r="H87" s="176"/>
      <c r="I87" s="176">
        <f t="shared" ref="I87:I94" si="0">ROUND(G87*(H87),2)</f>
        <v>0</v>
      </c>
      <c r="J87" s="178">
        <f t="shared" ref="J87:J94" si="1">ROUND(G87*(N87),2)</f>
        <v>1847.88</v>
      </c>
      <c r="K87" s="179">
        <f t="shared" ref="K87:K94" si="2">ROUND(G87*(O87),2)</f>
        <v>0</v>
      </c>
      <c r="L87" s="179"/>
      <c r="M87" s="179">
        <f>ROUND(G87*(H87),2)</f>
        <v>0</v>
      </c>
      <c r="N87" s="179">
        <v>10.62</v>
      </c>
      <c r="O87" s="179"/>
      <c r="P87" s="183">
        <v>0.15826000000000001</v>
      </c>
      <c r="Q87" s="183"/>
      <c r="R87" s="183">
        <v>0.15826000000000001</v>
      </c>
      <c r="S87" s="180">
        <f t="shared" ref="S87:S94" si="3">ROUND(G87*(P87),3)</f>
        <v>27.536999999999999</v>
      </c>
      <c r="T87" s="180"/>
      <c r="U87" s="180"/>
      <c r="V87" s="190"/>
      <c r="W87" s="53"/>
      <c r="Z87">
        <v>0</v>
      </c>
    </row>
    <row r="88" spans="1:26" ht="25.15" customHeight="1" x14ac:dyDescent="0.25">
      <c r="A88" s="181"/>
      <c r="B88" s="204">
        <v>7</v>
      </c>
      <c r="C88" s="182" t="s">
        <v>100</v>
      </c>
      <c r="D88" s="314" t="s">
        <v>101</v>
      </c>
      <c r="E88" s="314"/>
      <c r="F88" s="176" t="s">
        <v>85</v>
      </c>
      <c r="G88" s="177">
        <v>174</v>
      </c>
      <c r="H88" s="176"/>
      <c r="I88" s="176">
        <f t="shared" si="0"/>
        <v>0</v>
      </c>
      <c r="J88" s="178">
        <f t="shared" si="1"/>
        <v>50.46</v>
      </c>
      <c r="K88" s="179">
        <f t="shared" si="2"/>
        <v>0</v>
      </c>
      <c r="L88" s="179"/>
      <c r="M88" s="179">
        <f>ROUND(G88*(H88),2)</f>
        <v>0</v>
      </c>
      <c r="N88" s="179">
        <v>0.28999999999999998</v>
      </c>
      <c r="O88" s="179"/>
      <c r="P88" s="183">
        <v>6.0999999999999997E-4</v>
      </c>
      <c r="Q88" s="183"/>
      <c r="R88" s="183">
        <v>6.0999999999999997E-4</v>
      </c>
      <c r="S88" s="180">
        <f t="shared" si="3"/>
        <v>0.106</v>
      </c>
      <c r="T88" s="180"/>
      <c r="U88" s="180"/>
      <c r="V88" s="190"/>
      <c r="W88" s="53"/>
      <c r="Z88">
        <v>0</v>
      </c>
    </row>
    <row r="89" spans="1:26" ht="34.9" customHeight="1" x14ac:dyDescent="0.25">
      <c r="A89" s="181"/>
      <c r="B89" s="204">
        <v>8</v>
      </c>
      <c r="C89" s="182" t="s">
        <v>102</v>
      </c>
      <c r="D89" s="314" t="s">
        <v>103</v>
      </c>
      <c r="E89" s="314"/>
      <c r="F89" s="176" t="s">
        <v>85</v>
      </c>
      <c r="G89" s="177">
        <v>174</v>
      </c>
      <c r="H89" s="176"/>
      <c r="I89" s="176">
        <f t="shared" si="0"/>
        <v>0</v>
      </c>
      <c r="J89" s="178">
        <f t="shared" si="1"/>
        <v>1699.98</v>
      </c>
      <c r="K89" s="179">
        <f t="shared" si="2"/>
        <v>0</v>
      </c>
      <c r="L89" s="179"/>
      <c r="M89" s="179">
        <f>ROUND(G89*(H89),2)</f>
        <v>0</v>
      </c>
      <c r="N89" s="179">
        <v>9.77</v>
      </c>
      <c r="O89" s="179"/>
      <c r="P89" s="183">
        <v>0.13280999999999998</v>
      </c>
      <c r="Q89" s="183"/>
      <c r="R89" s="183">
        <v>0.13280999999999998</v>
      </c>
      <c r="S89" s="180">
        <f t="shared" si="3"/>
        <v>23.109000000000002</v>
      </c>
      <c r="T89" s="180"/>
      <c r="U89" s="180"/>
      <c r="V89" s="190"/>
      <c r="W89" s="53"/>
      <c r="Z89">
        <v>0</v>
      </c>
    </row>
    <row r="90" spans="1:26" ht="25.15" customHeight="1" x14ac:dyDescent="0.25">
      <c r="A90" s="181"/>
      <c r="B90" s="204">
        <v>9</v>
      </c>
      <c r="C90" s="182" t="s">
        <v>104</v>
      </c>
      <c r="D90" s="314" t="s">
        <v>105</v>
      </c>
      <c r="E90" s="314"/>
      <c r="F90" s="176" t="s">
        <v>106</v>
      </c>
      <c r="G90" s="177">
        <v>6.2930000000000001</v>
      </c>
      <c r="H90" s="176"/>
      <c r="I90" s="176">
        <f t="shared" si="0"/>
        <v>0</v>
      </c>
      <c r="J90" s="178">
        <f t="shared" si="1"/>
        <v>356.06</v>
      </c>
      <c r="K90" s="179">
        <f t="shared" si="2"/>
        <v>0</v>
      </c>
      <c r="L90" s="179"/>
      <c r="M90" s="179">
        <f>ROUND(G90*(H90),2)</f>
        <v>0</v>
      </c>
      <c r="N90" s="179">
        <v>56.58</v>
      </c>
      <c r="O90" s="179"/>
      <c r="P90" s="183">
        <v>1.026</v>
      </c>
      <c r="Q90" s="183"/>
      <c r="R90" s="183">
        <v>1.026</v>
      </c>
      <c r="S90" s="180">
        <f t="shared" si="3"/>
        <v>6.4569999999999999</v>
      </c>
      <c r="T90" s="180"/>
      <c r="U90" s="180"/>
      <c r="V90" s="190"/>
      <c r="W90" s="53"/>
      <c r="Z90">
        <v>0</v>
      </c>
    </row>
    <row r="91" spans="1:26" ht="25.15" customHeight="1" x14ac:dyDescent="0.25">
      <c r="A91" s="181"/>
      <c r="B91" s="204">
        <v>10</v>
      </c>
      <c r="C91" s="182" t="s">
        <v>129</v>
      </c>
      <c r="D91" s="314" t="s">
        <v>130</v>
      </c>
      <c r="E91" s="314"/>
      <c r="F91" s="176" t="s">
        <v>85</v>
      </c>
      <c r="G91" s="177">
        <v>350</v>
      </c>
      <c r="H91" s="176"/>
      <c r="I91" s="176">
        <f t="shared" si="0"/>
        <v>0</v>
      </c>
      <c r="J91" s="178">
        <f t="shared" si="1"/>
        <v>3272.5</v>
      </c>
      <c r="K91" s="179">
        <f t="shared" si="2"/>
        <v>0</v>
      </c>
      <c r="L91" s="179">
        <f>ROUND(G91*(H91),2)</f>
        <v>0</v>
      </c>
      <c r="M91" s="179"/>
      <c r="N91" s="179">
        <v>9.35</v>
      </c>
      <c r="O91" s="179"/>
      <c r="P91" s="183">
        <v>0.57797999999999994</v>
      </c>
      <c r="Q91" s="183"/>
      <c r="R91" s="183">
        <v>0.57797999999999994</v>
      </c>
      <c r="S91" s="180">
        <f t="shared" si="3"/>
        <v>202.29300000000001</v>
      </c>
      <c r="T91" s="180"/>
      <c r="U91" s="180"/>
      <c r="V91" s="190"/>
      <c r="W91" s="53"/>
      <c r="Z91">
        <v>0</v>
      </c>
    </row>
    <row r="92" spans="1:26" ht="25.15" customHeight="1" x14ac:dyDescent="0.25">
      <c r="A92" s="181"/>
      <c r="B92" s="204">
        <v>11</v>
      </c>
      <c r="C92" s="182" t="s">
        <v>94</v>
      </c>
      <c r="D92" s="314" t="s">
        <v>95</v>
      </c>
      <c r="E92" s="314"/>
      <c r="F92" s="176" t="s">
        <v>85</v>
      </c>
      <c r="G92" s="177">
        <v>350</v>
      </c>
      <c r="H92" s="176"/>
      <c r="I92" s="176">
        <f t="shared" si="0"/>
        <v>0</v>
      </c>
      <c r="J92" s="178">
        <f t="shared" si="1"/>
        <v>1582</v>
      </c>
      <c r="K92" s="179">
        <f t="shared" si="2"/>
        <v>0</v>
      </c>
      <c r="L92" s="179">
        <f>ROUND(G92*(H92),2)</f>
        <v>0</v>
      </c>
      <c r="M92" s="179"/>
      <c r="N92" s="179">
        <v>4.5199999999999996</v>
      </c>
      <c r="O92" s="179"/>
      <c r="P92" s="183">
        <v>0.27994000000000002</v>
      </c>
      <c r="Q92" s="183"/>
      <c r="R92" s="183">
        <v>0.27994000000000002</v>
      </c>
      <c r="S92" s="180">
        <f t="shared" si="3"/>
        <v>97.978999999999999</v>
      </c>
      <c r="T92" s="180"/>
      <c r="U92" s="180"/>
      <c r="V92" s="190"/>
      <c r="W92" s="53"/>
      <c r="Z92">
        <v>0</v>
      </c>
    </row>
    <row r="93" spans="1:26" ht="25.15" customHeight="1" x14ac:dyDescent="0.25">
      <c r="A93" s="181"/>
      <c r="B93" s="204">
        <v>12</v>
      </c>
      <c r="C93" s="182" t="s">
        <v>131</v>
      </c>
      <c r="D93" s="314" t="s">
        <v>132</v>
      </c>
      <c r="E93" s="314"/>
      <c r="F93" s="176" t="s">
        <v>85</v>
      </c>
      <c r="G93" s="177">
        <v>350</v>
      </c>
      <c r="H93" s="176"/>
      <c r="I93" s="176">
        <f t="shared" si="0"/>
        <v>0</v>
      </c>
      <c r="J93" s="178">
        <f t="shared" si="1"/>
        <v>5782</v>
      </c>
      <c r="K93" s="179">
        <f t="shared" si="2"/>
        <v>0</v>
      </c>
      <c r="L93" s="179">
        <f>ROUND(G93*(H93),2)</f>
        <v>0</v>
      </c>
      <c r="M93" s="179"/>
      <c r="N93" s="179">
        <v>16.52</v>
      </c>
      <c r="O93" s="179"/>
      <c r="P93" s="183">
        <v>0.112</v>
      </c>
      <c r="Q93" s="183"/>
      <c r="R93" s="183">
        <v>0.112</v>
      </c>
      <c r="S93" s="180">
        <f t="shared" si="3"/>
        <v>39.200000000000003</v>
      </c>
      <c r="T93" s="180"/>
      <c r="U93" s="180"/>
      <c r="V93" s="190"/>
      <c r="W93" s="53"/>
      <c r="Z93">
        <v>0</v>
      </c>
    </row>
    <row r="94" spans="1:26" ht="25.15" customHeight="1" x14ac:dyDescent="0.25">
      <c r="A94" s="181"/>
      <c r="B94" s="218">
        <v>13</v>
      </c>
      <c r="C94" s="215" t="s">
        <v>133</v>
      </c>
      <c r="D94" s="392" t="s">
        <v>155</v>
      </c>
      <c r="E94" s="392"/>
      <c r="F94" s="210" t="s">
        <v>85</v>
      </c>
      <c r="G94" s="211">
        <v>353.5</v>
      </c>
      <c r="H94" s="210"/>
      <c r="I94" s="210">
        <f t="shared" si="0"/>
        <v>0</v>
      </c>
      <c r="J94" s="212">
        <f t="shared" si="1"/>
        <v>5231.8</v>
      </c>
      <c r="K94" s="213">
        <f t="shared" si="2"/>
        <v>0</v>
      </c>
      <c r="L94" s="213"/>
      <c r="M94" s="213">
        <f>ROUND(G94*(H94),2)</f>
        <v>0</v>
      </c>
      <c r="N94" s="213">
        <v>14.8</v>
      </c>
      <c r="O94" s="213"/>
      <c r="P94" s="216">
        <v>0.14699999999999999</v>
      </c>
      <c r="Q94" s="216"/>
      <c r="R94" s="216">
        <v>0.14699999999999999</v>
      </c>
      <c r="S94" s="214">
        <f t="shared" si="3"/>
        <v>51.965000000000003</v>
      </c>
      <c r="T94" s="214"/>
      <c r="U94" s="214"/>
      <c r="V94" s="217"/>
      <c r="W94" s="53"/>
      <c r="Z94">
        <v>0</v>
      </c>
    </row>
    <row r="95" spans="1:26" x14ac:dyDescent="0.25">
      <c r="A95" s="10"/>
      <c r="B95" s="203"/>
      <c r="C95" s="174">
        <v>5</v>
      </c>
      <c r="D95" s="313" t="s">
        <v>60</v>
      </c>
      <c r="E95" s="313"/>
      <c r="F95" s="10"/>
      <c r="G95" s="173"/>
      <c r="H95" s="140"/>
      <c r="I95" s="142">
        <f>ROUND((SUM(I86:I94))/1,2)</f>
        <v>0</v>
      </c>
      <c r="J95" s="10"/>
      <c r="K95" s="10"/>
      <c r="L95" s="10">
        <f>ROUND((SUM(L86:L94))/1,2)</f>
        <v>0</v>
      </c>
      <c r="M95" s="10">
        <f>ROUND((SUM(M86:M94))/1,2)</f>
        <v>0</v>
      </c>
      <c r="N95" s="10"/>
      <c r="O95" s="10"/>
      <c r="P95" s="10"/>
      <c r="Q95" s="10"/>
      <c r="R95" s="10"/>
      <c r="S95" s="10">
        <f>ROUND((SUM(S86:S94))/1,2)</f>
        <v>448.65</v>
      </c>
      <c r="T95" s="10"/>
      <c r="U95" s="10"/>
      <c r="V95" s="191">
        <f>ROUND((SUM(V86:V94))/1,2)</f>
        <v>0</v>
      </c>
      <c r="W95" s="207"/>
      <c r="X95" s="139"/>
      <c r="Y95" s="139"/>
      <c r="Z95" s="139"/>
    </row>
    <row r="96" spans="1:26" x14ac:dyDescent="0.25">
      <c r="A96" s="1"/>
      <c r="B96" s="199"/>
      <c r="C96" s="1"/>
      <c r="D96" s="1"/>
      <c r="E96" s="1"/>
      <c r="F96" s="1"/>
      <c r="G96" s="167"/>
      <c r="H96" s="133"/>
      <c r="I96" s="13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92"/>
      <c r="W96" s="53"/>
    </row>
    <row r="97" spans="1:26" x14ac:dyDescent="0.25">
      <c r="A97" s="10"/>
      <c r="B97" s="203"/>
      <c r="C97" s="174">
        <v>9</v>
      </c>
      <c r="D97" s="313" t="s">
        <v>62</v>
      </c>
      <c r="E97" s="313"/>
      <c r="F97" s="10"/>
      <c r="G97" s="173"/>
      <c r="H97" s="140"/>
      <c r="I97" s="14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89"/>
      <c r="W97" s="207"/>
      <c r="X97" s="139"/>
      <c r="Y97" s="139"/>
      <c r="Z97" s="139"/>
    </row>
    <row r="98" spans="1:26" ht="25.15" customHeight="1" x14ac:dyDescent="0.25">
      <c r="A98" s="181"/>
      <c r="B98" s="204">
        <v>14</v>
      </c>
      <c r="C98" s="182" t="s">
        <v>134</v>
      </c>
      <c r="D98" s="314" t="s">
        <v>135</v>
      </c>
      <c r="E98" s="314"/>
      <c r="F98" s="175" t="s">
        <v>136</v>
      </c>
      <c r="G98" s="177">
        <v>117</v>
      </c>
      <c r="H98" s="176"/>
      <c r="I98" s="176">
        <f t="shared" ref="I98:I103" si="4">ROUND(G98*(H98),2)</f>
        <v>0</v>
      </c>
      <c r="J98" s="175">
        <f t="shared" ref="J98:J103" si="5">ROUND(G98*(N98),2)</f>
        <v>676.26</v>
      </c>
      <c r="K98" s="180">
        <f t="shared" ref="K98:K103" si="6">ROUND(G98*(O98),2)</f>
        <v>0</v>
      </c>
      <c r="L98" s="180"/>
      <c r="M98" s="180">
        <f>ROUND(G98*(H98),2)</f>
        <v>0</v>
      </c>
      <c r="N98" s="180">
        <v>5.78</v>
      </c>
      <c r="O98" s="180"/>
      <c r="P98" s="183">
        <v>0.1084</v>
      </c>
      <c r="Q98" s="183"/>
      <c r="R98" s="183">
        <v>0.1084</v>
      </c>
      <c r="S98" s="180">
        <f t="shared" ref="S98:S103" si="7">ROUND(G98*(P98),3)</f>
        <v>12.683</v>
      </c>
      <c r="T98" s="180"/>
      <c r="U98" s="180"/>
      <c r="V98" s="190"/>
      <c r="W98" s="53"/>
      <c r="Z98">
        <v>0</v>
      </c>
    </row>
    <row r="99" spans="1:26" ht="25.15" customHeight="1" x14ac:dyDescent="0.25">
      <c r="A99" s="181"/>
      <c r="B99" s="204">
        <v>15</v>
      </c>
      <c r="C99" s="182" t="s">
        <v>116</v>
      </c>
      <c r="D99" s="314" t="s">
        <v>117</v>
      </c>
      <c r="E99" s="314"/>
      <c r="F99" s="175" t="s">
        <v>85</v>
      </c>
      <c r="G99" s="177">
        <v>174</v>
      </c>
      <c r="H99" s="176"/>
      <c r="I99" s="176">
        <f t="shared" si="4"/>
        <v>0</v>
      </c>
      <c r="J99" s="175">
        <f t="shared" si="5"/>
        <v>5.22</v>
      </c>
      <c r="K99" s="180">
        <f t="shared" si="6"/>
        <v>0</v>
      </c>
      <c r="L99" s="180"/>
      <c r="M99" s="180">
        <f>ROUND(G99*(H99),2)</f>
        <v>0</v>
      </c>
      <c r="N99" s="180">
        <v>0.03</v>
      </c>
      <c r="O99" s="180"/>
      <c r="P99" s="183"/>
      <c r="Q99" s="183"/>
      <c r="R99" s="183"/>
      <c r="S99" s="180">
        <f t="shared" si="7"/>
        <v>0</v>
      </c>
      <c r="T99" s="180"/>
      <c r="U99" s="180"/>
      <c r="V99" s="190"/>
      <c r="W99" s="53"/>
      <c r="Z99">
        <v>0</v>
      </c>
    </row>
    <row r="100" spans="1:26" ht="25.15" customHeight="1" x14ac:dyDescent="0.25">
      <c r="A100" s="181"/>
      <c r="B100" s="204">
        <v>16</v>
      </c>
      <c r="C100" s="182" t="s">
        <v>118</v>
      </c>
      <c r="D100" s="314" t="s">
        <v>119</v>
      </c>
      <c r="E100" s="314"/>
      <c r="F100" s="175" t="s">
        <v>85</v>
      </c>
      <c r="G100" s="177">
        <v>60</v>
      </c>
      <c r="H100" s="176"/>
      <c r="I100" s="176">
        <f t="shared" si="4"/>
        <v>0</v>
      </c>
      <c r="J100" s="175">
        <f t="shared" si="5"/>
        <v>59.4</v>
      </c>
      <c r="K100" s="180">
        <f t="shared" si="6"/>
        <v>0</v>
      </c>
      <c r="L100" s="180"/>
      <c r="M100" s="180">
        <f>ROUND(G100*(H100),2)</f>
        <v>0</v>
      </c>
      <c r="N100" s="180">
        <v>0.99</v>
      </c>
      <c r="O100" s="180"/>
      <c r="P100" s="183"/>
      <c r="Q100" s="183"/>
      <c r="R100" s="183"/>
      <c r="S100" s="180">
        <f t="shared" si="7"/>
        <v>0</v>
      </c>
      <c r="T100" s="180"/>
      <c r="U100" s="180"/>
      <c r="V100" s="190"/>
      <c r="W100" s="53"/>
      <c r="Z100">
        <v>0</v>
      </c>
    </row>
    <row r="101" spans="1:26" ht="25.15" customHeight="1" x14ac:dyDescent="0.25">
      <c r="A101" s="181"/>
      <c r="B101" s="204">
        <v>17</v>
      </c>
      <c r="C101" s="182" t="s">
        <v>137</v>
      </c>
      <c r="D101" s="314" t="s">
        <v>138</v>
      </c>
      <c r="E101" s="314"/>
      <c r="F101" s="175" t="s">
        <v>136</v>
      </c>
      <c r="G101" s="177">
        <v>76</v>
      </c>
      <c r="H101" s="176"/>
      <c r="I101" s="176">
        <f t="shared" si="4"/>
        <v>0</v>
      </c>
      <c r="J101" s="175">
        <f t="shared" si="5"/>
        <v>393.68</v>
      </c>
      <c r="K101" s="180">
        <f t="shared" si="6"/>
        <v>0</v>
      </c>
      <c r="L101" s="180">
        <f>ROUND(G101*(H101),2)</f>
        <v>0</v>
      </c>
      <c r="M101" s="180"/>
      <c r="N101" s="180">
        <v>5.18</v>
      </c>
      <c r="O101" s="180"/>
      <c r="P101" s="183">
        <v>9.7960000000000005E-2</v>
      </c>
      <c r="Q101" s="183"/>
      <c r="R101" s="183">
        <v>9.7960000000000005E-2</v>
      </c>
      <c r="S101" s="180">
        <f t="shared" si="7"/>
        <v>7.4450000000000003</v>
      </c>
      <c r="T101" s="180"/>
      <c r="U101" s="180"/>
      <c r="V101" s="190"/>
      <c r="W101" s="53"/>
      <c r="Z101">
        <v>0</v>
      </c>
    </row>
    <row r="102" spans="1:26" ht="25.15" customHeight="1" x14ac:dyDescent="0.25">
      <c r="A102" s="181"/>
      <c r="B102" s="218">
        <v>18</v>
      </c>
      <c r="C102" s="215" t="s">
        <v>139</v>
      </c>
      <c r="D102" s="392" t="s">
        <v>156</v>
      </c>
      <c r="E102" s="392"/>
      <c r="F102" s="209" t="s">
        <v>140</v>
      </c>
      <c r="G102" s="211">
        <v>76.760000000000005</v>
      </c>
      <c r="H102" s="210"/>
      <c r="I102" s="210">
        <f t="shared" si="4"/>
        <v>0</v>
      </c>
      <c r="J102" s="209">
        <f t="shared" si="5"/>
        <v>241.79</v>
      </c>
      <c r="K102" s="214">
        <f t="shared" si="6"/>
        <v>0</v>
      </c>
      <c r="L102" s="214"/>
      <c r="M102" s="214">
        <f>ROUND(G102*(H102),2)</f>
        <v>0</v>
      </c>
      <c r="N102" s="214">
        <v>3.15</v>
      </c>
      <c r="O102" s="214"/>
      <c r="P102" s="216"/>
      <c r="Q102" s="216"/>
      <c r="R102" s="216"/>
      <c r="S102" s="214">
        <f t="shared" si="7"/>
        <v>0</v>
      </c>
      <c r="T102" s="214"/>
      <c r="U102" s="214"/>
      <c r="V102" s="217"/>
      <c r="W102" s="53"/>
      <c r="Z102">
        <v>0</v>
      </c>
    </row>
    <row r="103" spans="1:26" ht="25.15" customHeight="1" x14ac:dyDescent="0.25">
      <c r="A103" s="181"/>
      <c r="B103" s="218">
        <v>19</v>
      </c>
      <c r="C103" s="215" t="s">
        <v>141</v>
      </c>
      <c r="D103" s="392" t="s">
        <v>157</v>
      </c>
      <c r="E103" s="392"/>
      <c r="F103" s="209" t="s">
        <v>142</v>
      </c>
      <c r="G103" s="211">
        <v>118.17</v>
      </c>
      <c r="H103" s="210"/>
      <c r="I103" s="210">
        <f t="shared" si="4"/>
        <v>0</v>
      </c>
      <c r="J103" s="209">
        <f t="shared" si="5"/>
        <v>893.37</v>
      </c>
      <c r="K103" s="214">
        <f t="shared" si="6"/>
        <v>0</v>
      </c>
      <c r="L103" s="214"/>
      <c r="M103" s="214">
        <f>ROUND(G103*(H103),2)</f>
        <v>0</v>
      </c>
      <c r="N103" s="214">
        <v>7.5600000000000005</v>
      </c>
      <c r="O103" s="214"/>
      <c r="P103" s="216">
        <v>8.5000000000000006E-2</v>
      </c>
      <c r="Q103" s="216"/>
      <c r="R103" s="216">
        <v>8.5000000000000006E-2</v>
      </c>
      <c r="S103" s="214">
        <f t="shared" si="7"/>
        <v>10.044</v>
      </c>
      <c r="T103" s="214"/>
      <c r="U103" s="214"/>
      <c r="V103" s="217"/>
      <c r="W103" s="53"/>
      <c r="Z103">
        <v>0</v>
      </c>
    </row>
    <row r="104" spans="1:26" x14ac:dyDescent="0.25">
      <c r="A104" s="10"/>
      <c r="B104" s="203"/>
      <c r="C104" s="174">
        <v>9</v>
      </c>
      <c r="D104" s="313" t="s">
        <v>62</v>
      </c>
      <c r="E104" s="313"/>
      <c r="F104" s="10"/>
      <c r="G104" s="173"/>
      <c r="H104" s="140"/>
      <c r="I104" s="142">
        <f>ROUND((SUM(I97:I103))/1,2)</f>
        <v>0</v>
      </c>
      <c r="J104" s="10"/>
      <c r="K104" s="10"/>
      <c r="L104" s="10">
        <f>ROUND((SUM(L97:L103))/1,2)</f>
        <v>0</v>
      </c>
      <c r="M104" s="10">
        <f>ROUND((SUM(M97:M103))/1,2)</f>
        <v>0</v>
      </c>
      <c r="N104" s="10"/>
      <c r="O104" s="10"/>
      <c r="P104" s="10"/>
      <c r="Q104" s="10"/>
      <c r="R104" s="10"/>
      <c r="S104" s="10">
        <f>ROUND((SUM(S97:S103))/1,2)</f>
        <v>30.17</v>
      </c>
      <c r="T104" s="10"/>
      <c r="U104" s="10"/>
      <c r="V104" s="191">
        <f>ROUND((SUM(V97:V103))/1,2)</f>
        <v>0</v>
      </c>
      <c r="W104" s="207"/>
      <c r="X104" s="139"/>
      <c r="Y104" s="139"/>
      <c r="Z104" s="139"/>
    </row>
    <row r="105" spans="1:26" x14ac:dyDescent="0.25">
      <c r="A105" s="1"/>
      <c r="B105" s="199"/>
      <c r="C105" s="1"/>
      <c r="D105" s="1"/>
      <c r="E105" s="1"/>
      <c r="F105" s="1"/>
      <c r="G105" s="167"/>
      <c r="H105" s="133"/>
      <c r="I105" s="13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92"/>
      <c r="W105" s="53"/>
    </row>
    <row r="106" spans="1:26" x14ac:dyDescent="0.25">
      <c r="A106" s="10"/>
      <c r="B106" s="203"/>
      <c r="C106" s="174">
        <v>99</v>
      </c>
      <c r="D106" s="313" t="s">
        <v>63</v>
      </c>
      <c r="E106" s="313"/>
      <c r="F106" s="10"/>
      <c r="G106" s="173"/>
      <c r="H106" s="140"/>
      <c r="I106" s="14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89"/>
      <c r="W106" s="207"/>
      <c r="X106" s="139"/>
      <c r="Y106" s="139"/>
      <c r="Z106" s="139"/>
    </row>
    <row r="107" spans="1:26" ht="25.15" customHeight="1" x14ac:dyDescent="0.25">
      <c r="A107" s="181"/>
      <c r="B107" s="204">
        <v>20</v>
      </c>
      <c r="C107" s="182" t="s">
        <v>122</v>
      </c>
      <c r="D107" s="314" t="s">
        <v>123</v>
      </c>
      <c r="E107" s="314"/>
      <c r="F107" s="175" t="s">
        <v>106</v>
      </c>
      <c r="G107" s="177">
        <v>478.81700000000001</v>
      </c>
      <c r="H107" s="176"/>
      <c r="I107" s="176">
        <f>ROUND(G107*(H107),2)</f>
        <v>0</v>
      </c>
      <c r="J107" s="175">
        <f>ROUND(G107*(N107),2)</f>
        <v>1110.8599999999999</v>
      </c>
      <c r="K107" s="180">
        <f>ROUND(G107*(O107),2)</f>
        <v>0</v>
      </c>
      <c r="L107" s="180"/>
      <c r="M107" s="180">
        <f>ROUND(G107*(H107),2)</f>
        <v>0</v>
      </c>
      <c r="N107" s="180">
        <v>2.3199999999999998</v>
      </c>
      <c r="O107" s="180"/>
      <c r="P107" s="183"/>
      <c r="Q107" s="183"/>
      <c r="R107" s="183"/>
      <c r="S107" s="180">
        <f>ROUND(G107*(P107),3)</f>
        <v>0</v>
      </c>
      <c r="T107" s="180"/>
      <c r="U107" s="180"/>
      <c r="V107" s="190"/>
      <c r="W107" s="53"/>
      <c r="Z107">
        <v>0</v>
      </c>
    </row>
    <row r="108" spans="1:26" x14ac:dyDescent="0.25">
      <c r="A108" s="10"/>
      <c r="B108" s="203"/>
      <c r="C108" s="174">
        <v>99</v>
      </c>
      <c r="D108" s="313" t="s">
        <v>63</v>
      </c>
      <c r="E108" s="313"/>
      <c r="F108" s="10"/>
      <c r="G108" s="173"/>
      <c r="H108" s="140"/>
      <c r="I108" s="142">
        <f>ROUND((SUM(I106:I107))/1,2)</f>
        <v>0</v>
      </c>
      <c r="J108" s="10"/>
      <c r="K108" s="10"/>
      <c r="L108" s="10">
        <f>ROUND((SUM(L106:L107))/1,2)</f>
        <v>0</v>
      </c>
      <c r="M108" s="10">
        <f>ROUND((SUM(M106:M107))/1,2)</f>
        <v>0</v>
      </c>
      <c r="N108" s="10"/>
      <c r="O108" s="10"/>
      <c r="P108" s="184"/>
      <c r="Q108" s="1"/>
      <c r="R108" s="1"/>
      <c r="S108" s="184">
        <f>ROUND((SUM(S106:S107))/1,2)</f>
        <v>0</v>
      </c>
      <c r="T108" s="2"/>
      <c r="U108" s="2"/>
      <c r="V108" s="191">
        <f>ROUND((SUM(V106:V107))/1,2)</f>
        <v>0</v>
      </c>
      <c r="W108" s="53"/>
    </row>
    <row r="109" spans="1:26" x14ac:dyDescent="0.25">
      <c r="A109" s="1"/>
      <c r="B109" s="199"/>
      <c r="C109" s="1"/>
      <c r="D109" s="1"/>
      <c r="E109" s="1"/>
      <c r="F109" s="1"/>
      <c r="G109" s="167"/>
      <c r="H109" s="133"/>
      <c r="I109" s="13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92"/>
      <c r="W109" s="53"/>
    </row>
    <row r="110" spans="1:26" x14ac:dyDescent="0.25">
      <c r="A110" s="10"/>
      <c r="B110" s="203"/>
      <c r="C110" s="10"/>
      <c r="D110" s="315" t="s">
        <v>58</v>
      </c>
      <c r="E110" s="315"/>
      <c r="F110" s="10"/>
      <c r="G110" s="173"/>
      <c r="H110" s="140"/>
      <c r="I110" s="142">
        <f>ROUND((SUM(I77:I109))/2,2)</f>
        <v>0</v>
      </c>
      <c r="J110" s="10"/>
      <c r="K110" s="10"/>
      <c r="L110" s="10">
        <f>ROUND((SUM(L77:L109))/2,2)</f>
        <v>0</v>
      </c>
      <c r="M110" s="10">
        <f>ROUND((SUM(M77:M109))/2,2)</f>
        <v>0</v>
      </c>
      <c r="N110" s="10"/>
      <c r="O110" s="10"/>
      <c r="P110" s="184"/>
      <c r="Q110" s="1"/>
      <c r="R110" s="1"/>
      <c r="S110" s="184">
        <f>ROUND((SUM(S77:S109))/2,2)</f>
        <v>478.82</v>
      </c>
      <c r="T110" s="1"/>
      <c r="U110" s="1"/>
      <c r="V110" s="191">
        <f>ROUND((SUM(V77:V109))/2,2)</f>
        <v>0</v>
      </c>
      <c r="W110" s="53"/>
    </row>
    <row r="111" spans="1:26" x14ac:dyDescent="0.25">
      <c r="A111" s="1"/>
      <c r="B111" s="205"/>
      <c r="C111" s="185"/>
      <c r="D111" s="312" t="s">
        <v>64</v>
      </c>
      <c r="E111" s="312"/>
      <c r="F111" s="185"/>
      <c r="G111" s="186"/>
      <c r="H111" s="187"/>
      <c r="I111" s="187">
        <f>ROUND((SUM(I77:I110))/3,2)</f>
        <v>0</v>
      </c>
      <c r="J111" s="185"/>
      <c r="K111" s="185">
        <f>ROUND((SUM(K77:K110))/3,2)</f>
        <v>0</v>
      </c>
      <c r="L111" s="185">
        <f>ROUND((SUM(L77:L110))/3,2)</f>
        <v>0</v>
      </c>
      <c r="M111" s="185">
        <f>ROUND((SUM(M77:M110))/3,2)</f>
        <v>0</v>
      </c>
      <c r="N111" s="185"/>
      <c r="O111" s="185"/>
      <c r="P111" s="186"/>
      <c r="Q111" s="185"/>
      <c r="R111" s="185"/>
      <c r="S111" s="186">
        <f>ROUND((SUM(S77:S110))/3,2)</f>
        <v>478.82</v>
      </c>
      <c r="T111" s="185"/>
      <c r="U111" s="185"/>
      <c r="V111" s="193">
        <f>ROUND((SUM(V77:V110))/3,2)</f>
        <v>0</v>
      </c>
      <c r="W111" s="53"/>
      <c r="Z111">
        <f>(SUM(Z77:Z110))</f>
        <v>0</v>
      </c>
    </row>
  </sheetData>
  <mergeCells count="78">
    <mergeCell ref="B9:H9"/>
    <mergeCell ref="B1:C1"/>
    <mergeCell ref="E1:F1"/>
    <mergeCell ref="B2:V2"/>
    <mergeCell ref="B3:V3"/>
    <mergeCell ref="B7:H7"/>
    <mergeCell ref="H1:I1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6:H26"/>
    <mergeCell ref="F27:H27"/>
    <mergeCell ref="F28:G28"/>
    <mergeCell ref="F29:G29"/>
    <mergeCell ref="F30:G30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B68:E68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D89:E89"/>
    <mergeCell ref="D77:E77"/>
    <mergeCell ref="D78:E78"/>
    <mergeCell ref="D79:E79"/>
    <mergeCell ref="D80:E80"/>
    <mergeCell ref="D81:E81"/>
    <mergeCell ref="D82:E82"/>
    <mergeCell ref="D83:E83"/>
    <mergeCell ref="D84:E84"/>
    <mergeCell ref="D86:E86"/>
    <mergeCell ref="D87:E87"/>
    <mergeCell ref="D88:E88"/>
    <mergeCell ref="F31:G31"/>
    <mergeCell ref="B70:E70"/>
    <mergeCell ref="B69:E69"/>
    <mergeCell ref="D102:E102"/>
    <mergeCell ref="D90:E90"/>
    <mergeCell ref="D91:E91"/>
    <mergeCell ref="D92:E92"/>
    <mergeCell ref="D93:E93"/>
    <mergeCell ref="D94:E94"/>
    <mergeCell ref="D95:E95"/>
    <mergeCell ref="D97:E97"/>
    <mergeCell ref="D98:E98"/>
    <mergeCell ref="D99:E99"/>
    <mergeCell ref="D100:E100"/>
    <mergeCell ref="D101:E101"/>
    <mergeCell ref="D111:E111"/>
    <mergeCell ref="D103:E103"/>
    <mergeCell ref="D104:E104"/>
    <mergeCell ref="D106:E106"/>
    <mergeCell ref="D107:E107"/>
    <mergeCell ref="D108:E108"/>
    <mergeCell ref="D110:E110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6:B76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REKONŠTRUKCIA MIESTNYCH KOMUNIKÁCIÍ A VÝSTAVBA CHODNÍKA V OBCI RUDLOV / SO 02 MIESTNE KOMUNIKÁCIE vetva B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Rekapitulácia</vt:lpstr>
      <vt:lpstr>Krycí list stavby</vt:lpstr>
      <vt:lpstr>SO 15307</vt:lpstr>
      <vt:lpstr>SO 15308</vt:lpstr>
      <vt:lpstr>'SO 15307'!Oblasť_tlače</vt:lpstr>
      <vt:lpstr>'SO 15308'!Oblasť_tlače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HOMIČKOVÁ Iveta</cp:lastModifiedBy>
  <dcterms:created xsi:type="dcterms:W3CDTF">2021-05-21T06:10:49Z</dcterms:created>
  <dcterms:modified xsi:type="dcterms:W3CDTF">2021-05-25T07:07:34Z</dcterms:modified>
</cp:coreProperties>
</file>